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8_{6FA30ECB-7A31-4953-859C-D4DBB021BE9A}" xr6:coauthVersionLast="47" xr6:coauthVersionMax="47" xr10:uidLastSave="{00000000-0000-0000-0000-000000000000}"/>
  <bookViews>
    <workbookView xWindow="20370" yWindow="-120" windowWidth="24240" windowHeight="13140" firstSheet="2" activeTab="2" xr2:uid="{00000000-000D-0000-FFFF-FFFF00000000}"/>
  </bookViews>
  <sheets>
    <sheet name="Data" sheetId="2" state="hidden" r:id="rId1"/>
    <sheet name="criteria" sheetId="3" state="hidden" r:id="rId2"/>
    <sheet name="Report" sheetId="4" r:id="rId3"/>
  </sheets>
  <definedNames>
    <definedName name="I_Bond_Rates" localSheetId="0">Data!$A$3:$E$59</definedName>
    <definedName name="_xlnm.Print_Area" localSheetId="2">Report!$E$1:OFFSET(Report!$H$6,Report!$C$5,0)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G6" i="4" l="1"/>
  <c r="H6" i="4" l="1"/>
  <c r="F6" i="4"/>
  <c r="E6" i="4"/>
  <c r="E1" i="4"/>
  <c r="B4" i="4" l="1"/>
  <c r="C4" i="4"/>
  <c r="C7" i="4" l="1"/>
  <c r="B7" i="4" l="1"/>
  <c r="D7" i="4"/>
  <c r="C8" i="4" s="1"/>
  <c r="B8" i="4" l="1"/>
  <c r="D8" i="4"/>
  <c r="C9" i="4" s="1"/>
  <c r="D9" i="4" l="1"/>
  <c r="C10" i="4" s="1"/>
  <c r="B9" i="4"/>
  <c r="G4" i="2"/>
  <c r="F4" i="2"/>
  <c r="A6" i="4" s="1"/>
  <c r="E2" i="4" s="1"/>
  <c r="B3" i="3"/>
  <c r="C3" i="3" s="1"/>
  <c r="B2" i="3"/>
  <c r="C2" i="3" s="1"/>
  <c r="A5" i="4" l="1"/>
  <c r="B5" i="4" s="1"/>
  <c r="G4" i="4" s="1"/>
  <c r="A7" i="4"/>
  <c r="A9" i="4"/>
  <c r="G9" i="4" s="1"/>
  <c r="A8" i="4"/>
  <c r="G8" i="4" s="1"/>
  <c r="B10" i="4"/>
  <c r="A10" i="4" s="1"/>
  <c r="D10" i="4"/>
  <c r="C11" i="4" s="1"/>
  <c r="E11" i="4" l="1"/>
  <c r="G7" i="4"/>
  <c r="G10" i="4"/>
  <c r="B11" i="4"/>
  <c r="A11" i="4" s="1"/>
  <c r="F11" i="4" s="1"/>
  <c r="D11" i="4"/>
  <c r="C12" i="4" s="1"/>
  <c r="E10" i="4"/>
  <c r="F10" i="4"/>
  <c r="E8" i="4"/>
  <c r="F8" i="4"/>
  <c r="H8" i="4" s="1"/>
  <c r="E9" i="4"/>
  <c r="F9" i="4"/>
  <c r="H9" i="4" s="1"/>
  <c r="E7" i="4"/>
  <c r="F7" i="4"/>
  <c r="H10" i="4" l="1"/>
  <c r="H7" i="4"/>
  <c r="G11" i="4"/>
  <c r="H11" i="4" s="1"/>
  <c r="B12" i="4"/>
  <c r="A12" i="4" s="1"/>
  <c r="D12" i="4"/>
  <c r="C13" i="4" s="1"/>
  <c r="G12" i="4" l="1"/>
  <c r="B13" i="4"/>
  <c r="A13" i="4" s="1"/>
  <c r="D13" i="4"/>
  <c r="C14" i="4" s="1"/>
  <c r="F12" i="4"/>
  <c r="E12" i="4"/>
  <c r="H12" i="4" l="1"/>
  <c r="G13" i="4"/>
  <c r="B14" i="4"/>
  <c r="A14" i="4" s="1"/>
  <c r="D14" i="4"/>
  <c r="C15" i="4" s="1"/>
  <c r="F13" i="4"/>
  <c r="E13" i="4"/>
  <c r="H13" i="4" l="1"/>
  <c r="G14" i="4"/>
  <c r="B15" i="4"/>
  <c r="A15" i="4" s="1"/>
  <c r="D15" i="4"/>
  <c r="C16" i="4" s="1"/>
  <c r="F14" i="4"/>
  <c r="E14" i="4"/>
  <c r="H14" i="4" l="1"/>
  <c r="G15" i="4"/>
  <c r="B16" i="4"/>
  <c r="A16" i="4" s="1"/>
  <c r="D16" i="4"/>
  <c r="C17" i="4" s="1"/>
  <c r="F15" i="4"/>
  <c r="E15" i="4"/>
  <c r="H15" i="4" l="1"/>
  <c r="G16" i="4"/>
  <c r="B17" i="4"/>
  <c r="A17" i="4" s="1"/>
  <c r="D17" i="4"/>
  <c r="C18" i="4" s="1"/>
  <c r="E16" i="4"/>
  <c r="F16" i="4"/>
  <c r="H16" i="4" l="1"/>
  <c r="G17" i="4"/>
  <c r="B18" i="4"/>
  <c r="A18" i="4" s="1"/>
  <c r="D18" i="4"/>
  <c r="C19" i="4" s="1"/>
  <c r="F17" i="4"/>
  <c r="E17" i="4"/>
  <c r="H17" i="4" l="1"/>
  <c r="G18" i="4"/>
  <c r="B19" i="4"/>
  <c r="A19" i="4" s="1"/>
  <c r="D19" i="4"/>
  <c r="C20" i="4" s="1"/>
  <c r="F18" i="4"/>
  <c r="E18" i="4"/>
  <c r="H18" i="4" l="1"/>
  <c r="G19" i="4"/>
  <c r="B20" i="4"/>
  <c r="A20" i="4" s="1"/>
  <c r="D20" i="4"/>
  <c r="C21" i="4" s="1"/>
  <c r="F19" i="4"/>
  <c r="E19" i="4"/>
  <c r="H19" i="4" l="1"/>
  <c r="G20" i="4"/>
  <c r="B21" i="4"/>
  <c r="A21" i="4" s="1"/>
  <c r="D21" i="4"/>
  <c r="C22" i="4" s="1"/>
  <c r="E20" i="4"/>
  <c r="F20" i="4"/>
  <c r="H20" i="4" l="1"/>
  <c r="G21" i="4"/>
  <c r="B22" i="4"/>
  <c r="A22" i="4" s="1"/>
  <c r="D22" i="4"/>
  <c r="C23" i="4" s="1"/>
  <c r="E21" i="4"/>
  <c r="F21" i="4"/>
  <c r="H21" i="4" l="1"/>
  <c r="G22" i="4"/>
  <c r="B23" i="4"/>
  <c r="A23" i="4" s="1"/>
  <c r="D23" i="4"/>
  <c r="C24" i="4" s="1"/>
  <c r="F22" i="4"/>
  <c r="E22" i="4"/>
  <c r="H22" i="4" l="1"/>
  <c r="G23" i="4"/>
  <c r="B24" i="4"/>
  <c r="A24" i="4" s="1"/>
  <c r="D24" i="4"/>
  <c r="C25" i="4" s="1"/>
  <c r="F23" i="4"/>
  <c r="H23" i="4" s="1"/>
  <c r="E23" i="4"/>
  <c r="G24" i="4" l="1"/>
  <c r="B25" i="4"/>
  <c r="A25" i="4" s="1"/>
  <c r="D25" i="4"/>
  <c r="C26" i="4" s="1"/>
  <c r="E24" i="4"/>
  <c r="F24" i="4"/>
  <c r="H24" i="4" s="1"/>
  <c r="G25" i="4" l="1"/>
  <c r="B26" i="4"/>
  <c r="A26" i="4" s="1"/>
  <c r="D26" i="4"/>
  <c r="C27" i="4" s="1"/>
  <c r="F25" i="4"/>
  <c r="E25" i="4"/>
  <c r="H25" i="4" l="1"/>
  <c r="G26" i="4"/>
  <c r="B27" i="4"/>
  <c r="A27" i="4" s="1"/>
  <c r="D27" i="4"/>
  <c r="C28" i="4" s="1"/>
  <c r="F26" i="4"/>
  <c r="E26" i="4"/>
  <c r="H26" i="4" l="1"/>
  <c r="G27" i="4"/>
  <c r="B28" i="4"/>
  <c r="A28" i="4" s="1"/>
  <c r="D28" i="4"/>
  <c r="C29" i="4" s="1"/>
  <c r="E27" i="4"/>
  <c r="F27" i="4"/>
  <c r="H27" i="4" s="1"/>
  <c r="G28" i="4" l="1"/>
  <c r="B29" i="4"/>
  <c r="A29" i="4" s="1"/>
  <c r="D29" i="4"/>
  <c r="C30" i="4" s="1"/>
  <c r="F28" i="4"/>
  <c r="E28" i="4"/>
  <c r="H28" i="4" l="1"/>
  <c r="G29" i="4"/>
  <c r="B30" i="4"/>
  <c r="A30" i="4" s="1"/>
  <c r="D30" i="4"/>
  <c r="C31" i="4" s="1"/>
  <c r="E29" i="4"/>
  <c r="F29" i="4"/>
  <c r="H29" i="4" s="1"/>
  <c r="G30" i="4" l="1"/>
  <c r="B31" i="4"/>
  <c r="A31" i="4" s="1"/>
  <c r="D31" i="4"/>
  <c r="C32" i="4" s="1"/>
  <c r="E30" i="4"/>
  <c r="F30" i="4"/>
  <c r="H30" i="4" s="1"/>
  <c r="G31" i="4" l="1"/>
  <c r="B32" i="4"/>
  <c r="A32" i="4" s="1"/>
  <c r="D32" i="4"/>
  <c r="C33" i="4" s="1"/>
  <c r="F31" i="4"/>
  <c r="E31" i="4"/>
  <c r="H31" i="4" l="1"/>
  <c r="G32" i="4"/>
  <c r="B33" i="4"/>
  <c r="A33" i="4" s="1"/>
  <c r="D33" i="4"/>
  <c r="C34" i="4" s="1"/>
  <c r="F32" i="4"/>
  <c r="E32" i="4"/>
  <c r="H32" i="4" l="1"/>
  <c r="G33" i="4"/>
  <c r="B34" i="4"/>
  <c r="A34" i="4" s="1"/>
  <c r="D34" i="4"/>
  <c r="C35" i="4" s="1"/>
  <c r="E33" i="4"/>
  <c r="F33" i="4"/>
  <c r="H33" i="4" s="1"/>
  <c r="G34" i="4" l="1"/>
  <c r="B35" i="4"/>
  <c r="A35" i="4" s="1"/>
  <c r="D35" i="4"/>
  <c r="C36" i="4" s="1"/>
  <c r="F34" i="4"/>
  <c r="E34" i="4"/>
  <c r="H34" i="4" l="1"/>
  <c r="G35" i="4"/>
  <c r="B36" i="4"/>
  <c r="A36" i="4" s="1"/>
  <c r="D36" i="4"/>
  <c r="C37" i="4" s="1"/>
  <c r="E35" i="4"/>
  <c r="F35" i="4"/>
  <c r="H35" i="4" s="1"/>
  <c r="G36" i="4" l="1"/>
  <c r="B37" i="4"/>
  <c r="A37" i="4" s="1"/>
  <c r="D37" i="4"/>
  <c r="C38" i="4" s="1"/>
  <c r="F36" i="4"/>
  <c r="E36" i="4"/>
  <c r="H36" i="4" l="1"/>
  <c r="G37" i="4"/>
  <c r="B38" i="4"/>
  <c r="A38" i="4" s="1"/>
  <c r="D38" i="4"/>
  <c r="C39" i="4" s="1"/>
  <c r="F37" i="4"/>
  <c r="E37" i="4"/>
  <c r="H37" i="4" l="1"/>
  <c r="G38" i="4"/>
  <c r="B39" i="4"/>
  <c r="A39" i="4" s="1"/>
  <c r="D39" i="4"/>
  <c r="C40" i="4" s="1"/>
  <c r="E38" i="4"/>
  <c r="F38" i="4"/>
  <c r="H38" i="4" s="1"/>
  <c r="G39" i="4" l="1"/>
  <c r="B40" i="4"/>
  <c r="A40" i="4" s="1"/>
  <c r="D40" i="4"/>
  <c r="C41" i="4" s="1"/>
  <c r="F39" i="4"/>
  <c r="E39" i="4"/>
  <c r="H39" i="4" l="1"/>
  <c r="G40" i="4"/>
  <c r="B41" i="4"/>
  <c r="A41" i="4" s="1"/>
  <c r="D41" i="4"/>
  <c r="C42" i="4" s="1"/>
  <c r="E40" i="4"/>
  <c r="F40" i="4"/>
  <c r="H40" i="4" s="1"/>
  <c r="G41" i="4" l="1"/>
  <c r="B42" i="4"/>
  <c r="A42" i="4" s="1"/>
  <c r="D42" i="4"/>
  <c r="C43" i="4" s="1"/>
  <c r="E41" i="4"/>
  <c r="F41" i="4"/>
  <c r="H41" i="4" l="1"/>
  <c r="G42" i="4"/>
  <c r="B43" i="4"/>
  <c r="A43" i="4" s="1"/>
  <c r="D43" i="4"/>
  <c r="C44" i="4" s="1"/>
  <c r="E42" i="4"/>
  <c r="F42" i="4"/>
  <c r="H42" i="4" s="1"/>
  <c r="G43" i="4" l="1"/>
  <c r="B44" i="4"/>
  <c r="A44" i="4" s="1"/>
  <c r="D44" i="4"/>
  <c r="C45" i="4" s="1"/>
  <c r="F43" i="4"/>
  <c r="E43" i="4"/>
  <c r="H43" i="4" l="1"/>
  <c r="G44" i="4"/>
  <c r="B45" i="4"/>
  <c r="A45" i="4" s="1"/>
  <c r="D45" i="4"/>
  <c r="C46" i="4" s="1"/>
  <c r="E44" i="4"/>
  <c r="F44" i="4"/>
  <c r="H44" i="4" s="1"/>
  <c r="G45" i="4" l="1"/>
  <c r="B46" i="4"/>
  <c r="A46" i="4" s="1"/>
  <c r="D46" i="4"/>
  <c r="C47" i="4" s="1"/>
  <c r="E45" i="4"/>
  <c r="F45" i="4"/>
  <c r="H45" i="4" l="1"/>
  <c r="G46" i="4"/>
  <c r="B47" i="4"/>
  <c r="A47" i="4" s="1"/>
  <c r="D47" i="4"/>
  <c r="C48" i="4" s="1"/>
  <c r="E46" i="4"/>
  <c r="F46" i="4"/>
  <c r="H46" i="4" s="1"/>
  <c r="G47" i="4" l="1"/>
  <c r="B48" i="4"/>
  <c r="A48" i="4" s="1"/>
  <c r="D48" i="4"/>
  <c r="C49" i="4" s="1"/>
  <c r="E47" i="4"/>
  <c r="F47" i="4"/>
  <c r="H47" i="4" l="1"/>
  <c r="G48" i="4"/>
  <c r="B49" i="4"/>
  <c r="A49" i="4" s="1"/>
  <c r="D49" i="4"/>
  <c r="C50" i="4" s="1"/>
  <c r="F48" i="4"/>
  <c r="E48" i="4"/>
  <c r="H48" i="4" l="1"/>
  <c r="G49" i="4"/>
  <c r="B50" i="4"/>
  <c r="A50" i="4" s="1"/>
  <c r="D50" i="4"/>
  <c r="C51" i="4" s="1"/>
  <c r="E49" i="4"/>
  <c r="F49" i="4"/>
  <c r="H49" i="4" s="1"/>
  <c r="G50" i="4" l="1"/>
  <c r="F50" i="4"/>
  <c r="E50" i="4"/>
  <c r="B51" i="4"/>
  <c r="A51" i="4" s="1"/>
  <c r="D51" i="4"/>
  <c r="C52" i="4" s="1"/>
  <c r="H50" i="4" l="1"/>
  <c r="G51" i="4"/>
  <c r="B52" i="4"/>
  <c r="A52" i="4" s="1"/>
  <c r="D52" i="4"/>
  <c r="C53" i="4" s="1"/>
  <c r="F51" i="4"/>
  <c r="E51" i="4"/>
  <c r="H51" i="4" l="1"/>
  <c r="G52" i="4"/>
  <c r="B53" i="4"/>
  <c r="A53" i="4" s="1"/>
  <c r="D53" i="4"/>
  <c r="C54" i="4" s="1"/>
  <c r="E52" i="4"/>
  <c r="F52" i="4"/>
  <c r="H52" i="4" s="1"/>
  <c r="G53" i="4" l="1"/>
  <c r="B54" i="4"/>
  <c r="A54" i="4" s="1"/>
  <c r="D54" i="4"/>
  <c r="C55" i="4" s="1"/>
  <c r="E53" i="4"/>
  <c r="F53" i="4"/>
  <c r="H53" i="4" s="1"/>
  <c r="G54" i="4" l="1"/>
  <c r="B55" i="4"/>
  <c r="A55" i="4" s="1"/>
  <c r="D55" i="4"/>
  <c r="C56" i="4" s="1"/>
  <c r="E54" i="4"/>
  <c r="F54" i="4"/>
  <c r="H54" i="4" s="1"/>
  <c r="G55" i="4" l="1"/>
  <c r="B56" i="4"/>
  <c r="A56" i="4" s="1"/>
  <c r="D56" i="4"/>
  <c r="C57" i="4" s="1"/>
  <c r="E55" i="4"/>
  <c r="F55" i="4"/>
  <c r="H55" i="4" s="1"/>
  <c r="G56" i="4" l="1"/>
  <c r="B57" i="4"/>
  <c r="A57" i="4" s="1"/>
  <c r="D57" i="4"/>
  <c r="C58" i="4" s="1"/>
  <c r="F56" i="4"/>
  <c r="H56" i="4" s="1"/>
  <c r="E56" i="4"/>
  <c r="G57" i="4" l="1"/>
  <c r="B58" i="4"/>
  <c r="A58" i="4" s="1"/>
  <c r="D58" i="4"/>
  <c r="C59" i="4" s="1"/>
  <c r="E57" i="4"/>
  <c r="F57" i="4"/>
  <c r="H57" i="4" s="1"/>
  <c r="G58" i="4" l="1"/>
  <c r="B59" i="4"/>
  <c r="A59" i="4" s="1"/>
  <c r="D59" i="4"/>
  <c r="C60" i="4" s="1"/>
  <c r="F58" i="4"/>
  <c r="H58" i="4" s="1"/>
  <c r="E58" i="4"/>
  <c r="G59" i="4" l="1"/>
  <c r="B60" i="4"/>
  <c r="A60" i="4" s="1"/>
  <c r="D60" i="4"/>
  <c r="C61" i="4" s="1"/>
  <c r="E59" i="4"/>
  <c r="F59" i="4"/>
  <c r="H59" i="4" s="1"/>
  <c r="G60" i="4" l="1"/>
  <c r="H60" i="4"/>
  <c r="B61" i="4"/>
  <c r="A61" i="4" s="1"/>
  <c r="D61" i="4"/>
  <c r="C62" i="4" s="1"/>
  <c r="F60" i="4"/>
  <c r="E60" i="4"/>
  <c r="H61" i="4" l="1"/>
  <c r="G61" i="4"/>
  <c r="B62" i="4"/>
  <c r="A62" i="4" s="1"/>
  <c r="D62" i="4"/>
  <c r="C63" i="4" s="1"/>
  <c r="E61" i="4"/>
  <c r="F61" i="4"/>
  <c r="G62" i="4" l="1"/>
  <c r="H62" i="4"/>
  <c r="E62" i="4"/>
  <c r="F62" i="4"/>
  <c r="B63" i="4"/>
  <c r="A63" i="4" s="1"/>
  <c r="D63" i="4"/>
  <c r="C64" i="4" s="1"/>
  <c r="H63" i="4" l="1"/>
  <c r="G63" i="4"/>
  <c r="B64" i="4"/>
  <c r="A64" i="4" s="1"/>
  <c r="D64" i="4"/>
  <c r="C65" i="4" s="1"/>
  <c r="E63" i="4"/>
  <c r="F63" i="4"/>
  <c r="G64" i="4" l="1"/>
  <c r="H64" i="4"/>
  <c r="B65" i="4"/>
  <c r="A65" i="4" s="1"/>
  <c r="D65" i="4"/>
  <c r="C66" i="4" s="1"/>
  <c r="E64" i="4"/>
  <c r="F64" i="4"/>
  <c r="H65" i="4" l="1"/>
  <c r="G65" i="4"/>
  <c r="B66" i="4"/>
  <c r="A66" i="4" s="1"/>
  <c r="D66" i="4"/>
  <c r="C67" i="4" s="1"/>
  <c r="E65" i="4"/>
  <c r="F65" i="4"/>
  <c r="G66" i="4" l="1"/>
  <c r="H66" i="4"/>
  <c r="B67" i="4"/>
  <c r="A67" i="4" s="1"/>
  <c r="D67" i="4"/>
  <c r="C68" i="4" s="1"/>
  <c r="E66" i="4"/>
  <c r="F66" i="4"/>
  <c r="H67" i="4" l="1"/>
  <c r="G67" i="4"/>
  <c r="B68" i="4"/>
  <c r="A68" i="4" s="1"/>
  <c r="D68" i="4"/>
  <c r="C69" i="4" s="1"/>
  <c r="E67" i="4"/>
  <c r="F67" i="4"/>
  <c r="G68" i="4" l="1"/>
  <c r="H68" i="4"/>
  <c r="B69" i="4"/>
  <c r="A69" i="4" s="1"/>
  <c r="D69" i="4"/>
  <c r="C70" i="4" s="1"/>
  <c r="E68" i="4"/>
  <c r="F68" i="4"/>
  <c r="H69" i="4" l="1"/>
  <c r="G69" i="4"/>
  <c r="B70" i="4"/>
  <c r="A70" i="4" s="1"/>
  <c r="D70" i="4"/>
  <c r="C71" i="4" s="1"/>
  <c r="E69" i="4"/>
  <c r="F69" i="4"/>
  <c r="G70" i="4" l="1"/>
  <c r="H70" i="4"/>
  <c r="B71" i="4"/>
  <c r="A71" i="4" s="1"/>
  <c r="D71" i="4"/>
  <c r="C72" i="4" s="1"/>
  <c r="E70" i="4"/>
  <c r="F70" i="4"/>
  <c r="H71" i="4" l="1"/>
  <c r="G71" i="4"/>
  <c r="B72" i="4"/>
  <c r="A72" i="4" s="1"/>
  <c r="D72" i="4"/>
  <c r="C73" i="4" s="1"/>
  <c r="E71" i="4"/>
  <c r="F71" i="4"/>
  <c r="G72" i="4" l="1"/>
  <c r="H72" i="4"/>
  <c r="B73" i="4"/>
  <c r="A73" i="4" s="1"/>
  <c r="D73" i="4"/>
  <c r="C74" i="4" s="1"/>
  <c r="E72" i="4"/>
  <c r="F72" i="4"/>
  <c r="H73" i="4" l="1"/>
  <c r="G73" i="4"/>
  <c r="B74" i="4"/>
  <c r="A74" i="4" s="1"/>
  <c r="D74" i="4"/>
  <c r="C75" i="4" s="1"/>
  <c r="E73" i="4"/>
  <c r="F73" i="4"/>
  <c r="G74" i="4" l="1"/>
  <c r="H74" i="4"/>
  <c r="B75" i="4"/>
  <c r="A75" i="4" s="1"/>
  <c r="D75" i="4"/>
  <c r="C76" i="4" s="1"/>
  <c r="F74" i="4"/>
  <c r="E74" i="4"/>
  <c r="H75" i="4" l="1"/>
  <c r="G75" i="4"/>
  <c r="B76" i="4"/>
  <c r="A76" i="4" s="1"/>
  <c r="D76" i="4"/>
  <c r="C77" i="4" s="1"/>
  <c r="F75" i="4"/>
  <c r="E75" i="4"/>
  <c r="G76" i="4" l="1"/>
  <c r="H76" i="4"/>
  <c r="B77" i="4"/>
  <c r="A77" i="4" s="1"/>
  <c r="D77" i="4"/>
  <c r="C78" i="4" s="1"/>
  <c r="E76" i="4"/>
  <c r="F76" i="4"/>
  <c r="H77" i="4" l="1"/>
  <c r="G77" i="4"/>
  <c r="B78" i="4"/>
  <c r="A78" i="4" s="1"/>
  <c r="D78" i="4"/>
  <c r="C79" i="4" s="1"/>
  <c r="E77" i="4"/>
  <c r="F77" i="4"/>
  <c r="G78" i="4" l="1"/>
  <c r="H78" i="4"/>
  <c r="B79" i="4"/>
  <c r="A79" i="4" s="1"/>
  <c r="C5" i="4" s="1"/>
  <c r="D79" i="4"/>
  <c r="F78" i="4"/>
  <c r="E78" i="4"/>
  <c r="H79" i="4" l="1"/>
  <c r="G79" i="4"/>
  <c r="E79" i="4"/>
  <c r="F7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rvCn" type="1" refreshedVersion="8" savePassword="1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<sst xmlns="http://schemas.openxmlformats.org/spreadsheetml/2006/main" count="13" uniqueCount="13">
  <si>
    <t>CPI</t>
  </si>
  <si>
    <t>InflationRate</t>
  </si>
  <si>
    <t>FixedRate</t>
  </si>
  <si>
    <t>BeginningPeriod</t>
  </si>
  <si>
    <t>EndingPeriod</t>
  </si>
  <si>
    <t>From</t>
  </si>
  <si>
    <t>To</t>
  </si>
  <si>
    <t>From CRV.mdb - IBondRates Table</t>
  </si>
  <si>
    <t>Issue Date (mm/yyyy)</t>
  </si>
  <si>
    <t>Max period</t>
  </si>
  <si>
    <t>Min Period</t>
  </si>
  <si>
    <t>Good date</t>
  </si>
  <si>
    <t>min/max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</si>
</sst>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yyyy"/>
    <numFmt numFmtId="165" formatCode="mmm\-yyyy"/>
    <numFmt numFmtId="166" formatCode="mmmm\-yy"/>
  </numFmts>
  <fonts count="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/>
    <xf numFmtId="14" fontId="0" fillId="0" borderId="0" xfId="0" applyNumberFormat="1"/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166" fontId="0" fillId="0" borderId="0" xfId="0" applyNumberFormat="1"/>
    <xf numFmtId="165" fontId="0" fillId="0" borderId="0" xfId="0" applyNumberFormat="1"/>
    <xf numFmtId="0" fontId="3" fillId="0" borderId="0" xfId="0" applyFont="1"/>
    <xf numFmtId="10" fontId="0" fillId="0" borderId="0" xfId="0" applyNumberFormat="1"/>
    <xf numFmtId="0" fontId="1" fillId="3" borderId="0" xfId="0" applyFont="1" applyFill="1"/>
    <xf numFmtId="0" fontId="0" fillId="3" borderId="0" xfId="0" applyFill="1"/>
    <xf numFmtId="10" fontId="0" fillId="3" borderId="0" xfId="0" applyNumberFormat="1" applyFill="1"/>
    <xf numFmtId="0" fontId="0" fillId="0" borderId="0" xfId="0" applyAlignment="1">
      <alignment horizontal="centerContinuous"/>
    </xf>
    <xf numFmtId="164" fontId="3" fillId="0" borderId="2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17" fontId="0" fillId="0" borderId="0" xfId="0" applyNumberFormat="1"/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 Bond Rates" refreshOnLoad="1" fillFormulas="1" connectionId="1" xr16:uid="{00000000-0016-0000-0000-000000000000}" autoFormatId="16" applyNumberFormats="0" applyBorderFormats="0" applyFontFormats="1" applyPatternFormats="1" applyAlignmentFormats="0" applyWidthHeightFormats="0">
  <queryTableRefresh nextId="8">
    <queryTableFields count="7">
      <queryTableField id="1" name="CPI"/>
      <queryTableField id="2" name="InflationRate"/>
      <queryTableField id="3" name="FixedRate"/>
      <queryTableField id="4" name="BeginningPeriod"/>
      <queryTableField id="5" name="EndingPeriod"/>
      <queryTableField id="7" dataBound="0" fillFormulas="1"/>
      <queryTableField id="6" dataBound="0" fillFormulas="1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1"/>
  <sheetViews>
    <sheetView topLeftCell="D1" workbookViewId="0">
      <selection activeCell="I1" sqref="I1:S1048576"/>
    </sheetView>
  </sheetViews>
  <sheetFormatPr defaultRowHeight="12.75" x14ac:dyDescent="0.2"/>
  <cols>
    <col min="1" max="1" width="8" bestFit="1" customWidth="1"/>
    <col min="2" max="2" width="11.85546875" bestFit="1" customWidth="1"/>
    <col min="3" max="3" width="9.7109375" bestFit="1" customWidth="1"/>
    <col min="4" max="4" width="15.5703125" bestFit="1" customWidth="1"/>
    <col min="5" max="5" width="12.7109375" bestFit="1" customWidth="1"/>
    <col min="6" max="7" width="9.140625" customWidth="1"/>
  </cols>
  <sheetData>
    <row r="1" spans="1:7" x14ac:dyDescent="0.2">
      <c r="A1" t="s">
        <v>7</v>
      </c>
    </row>
    <row r="3" spans="1:7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">
      <c r="A4">
        <v>161.20000000000002</v>
      </c>
      <c r="B4">
        <v>0</v>
      </c>
      <c r="C4">
        <v>0</v>
      </c>
      <c r="D4">
        <v>679</v>
      </c>
      <c r="E4">
        <v>684</v>
      </c>
      <c r="F4" s="3">
        <f>EDATE(DATEVALUE("4/1/1941"),D4)</f>
        <v>35735</v>
      </c>
      <c r="G4" s="3">
        <f>EDATE(DATEVALUE("4/1/1941"),E4)</f>
        <v>35886</v>
      </c>
    </row>
    <row r="5" spans="1:7" x14ac:dyDescent="0.2">
      <c r="A5">
        <v>162.19999999999999</v>
      </c>
      <c r="B5">
        <v>6.1999999999999998E-3</v>
      </c>
      <c r="C5">
        <v>3.4000000000000002E-2</v>
      </c>
      <c r="D5">
        <v>685</v>
      </c>
      <c r="E5">
        <v>690</v>
      </c>
      <c r="F5" s="3">
        <f t="shared" ref="F5:F59" si="0">EDATE(DATEVALUE("4/1/1941"),D5)</f>
        <v>35916</v>
      </c>
      <c r="G5" s="3">
        <f t="shared" ref="G5:G59" si="1">EDATE(DATEVALUE("4/1/1941"),E5)</f>
        <v>36069</v>
      </c>
    </row>
    <row r="6" spans="1:7" x14ac:dyDescent="0.2">
      <c r="A6">
        <v>163.6</v>
      </c>
      <c r="B6">
        <v>8.6E-3</v>
      </c>
      <c r="C6">
        <v>3.3000000000000002E-2</v>
      </c>
      <c r="D6">
        <v>691</v>
      </c>
      <c r="E6">
        <v>696</v>
      </c>
      <c r="F6" s="3">
        <f t="shared" si="0"/>
        <v>36100</v>
      </c>
      <c r="G6" s="3">
        <f t="shared" si="1"/>
        <v>36251</v>
      </c>
    </row>
    <row r="7" spans="1:7" x14ac:dyDescent="0.2">
      <c r="A7">
        <v>165</v>
      </c>
      <c r="B7">
        <v>8.6E-3</v>
      </c>
      <c r="C7">
        <v>3.3000000000000002E-2</v>
      </c>
      <c r="D7">
        <v>697</v>
      </c>
      <c r="E7">
        <v>702</v>
      </c>
      <c r="F7" s="3">
        <f t="shared" si="0"/>
        <v>36281</v>
      </c>
      <c r="G7" s="3">
        <f t="shared" si="1"/>
        <v>36434</v>
      </c>
    </row>
    <row r="8" spans="1:7" x14ac:dyDescent="0.2">
      <c r="A8">
        <v>167.9</v>
      </c>
      <c r="B8">
        <v>1.7600000000000001E-2</v>
      </c>
      <c r="C8">
        <v>3.4000000000000002E-2</v>
      </c>
      <c r="D8">
        <v>703</v>
      </c>
      <c r="E8">
        <v>708</v>
      </c>
      <c r="F8" s="3">
        <f t="shared" si="0"/>
        <v>36465</v>
      </c>
      <c r="G8" s="3">
        <f t="shared" si="1"/>
        <v>36617</v>
      </c>
    </row>
    <row r="9" spans="1:7" x14ac:dyDescent="0.2">
      <c r="A9">
        <v>171.1</v>
      </c>
      <c r="B9">
        <v>1.9099999999999999E-2</v>
      </c>
      <c r="C9">
        <v>3.6000000000000004E-2</v>
      </c>
      <c r="D9">
        <v>709</v>
      </c>
      <c r="E9">
        <v>714</v>
      </c>
      <c r="F9" s="3">
        <f t="shared" si="0"/>
        <v>36647</v>
      </c>
      <c r="G9" s="3">
        <f t="shared" si="1"/>
        <v>36800</v>
      </c>
    </row>
    <row r="10" spans="1:7" x14ac:dyDescent="0.2">
      <c r="A10">
        <v>173.7</v>
      </c>
      <c r="B10">
        <v>1.52E-2</v>
      </c>
      <c r="C10">
        <v>3.4000000000000002E-2</v>
      </c>
      <c r="D10">
        <v>715</v>
      </c>
      <c r="E10">
        <v>720</v>
      </c>
      <c r="F10" s="3">
        <f t="shared" si="0"/>
        <v>36831</v>
      </c>
      <c r="G10" s="3">
        <f t="shared" si="1"/>
        <v>36982</v>
      </c>
    </row>
    <row r="11" spans="1:7" x14ac:dyDescent="0.2">
      <c r="A11">
        <v>176.2</v>
      </c>
      <c r="B11">
        <v>1.44E-2</v>
      </c>
      <c r="C11">
        <v>0.03</v>
      </c>
      <c r="D11">
        <v>721</v>
      </c>
      <c r="E11">
        <v>726</v>
      </c>
      <c r="F11" s="3">
        <f t="shared" si="0"/>
        <v>37012</v>
      </c>
      <c r="G11" s="3">
        <f t="shared" si="1"/>
        <v>37165</v>
      </c>
    </row>
    <row r="12" spans="1:7" x14ac:dyDescent="0.2">
      <c r="A12">
        <v>178.3</v>
      </c>
      <c r="B12">
        <v>1.1899999999999999E-2</v>
      </c>
      <c r="C12">
        <v>0.02</v>
      </c>
      <c r="D12">
        <v>727</v>
      </c>
      <c r="E12">
        <v>732</v>
      </c>
      <c r="F12" s="3">
        <f t="shared" si="0"/>
        <v>37196</v>
      </c>
      <c r="G12" s="3">
        <f t="shared" si="1"/>
        <v>37347</v>
      </c>
    </row>
    <row r="13" spans="1:7" x14ac:dyDescent="0.2">
      <c r="A13">
        <v>178.8</v>
      </c>
      <c r="B13">
        <v>2.8000000000000004E-3</v>
      </c>
      <c r="C13">
        <v>0.02</v>
      </c>
      <c r="D13">
        <v>733</v>
      </c>
      <c r="E13">
        <v>738</v>
      </c>
      <c r="F13" s="3">
        <f t="shared" si="0"/>
        <v>37377</v>
      </c>
      <c r="G13" s="3">
        <f t="shared" si="1"/>
        <v>37530</v>
      </c>
    </row>
    <row r="14" spans="1:7" x14ac:dyDescent="0.2">
      <c r="A14">
        <v>181</v>
      </c>
      <c r="B14">
        <v>1.23E-2</v>
      </c>
      <c r="C14">
        <v>1.6E-2</v>
      </c>
      <c r="D14">
        <v>739</v>
      </c>
      <c r="E14">
        <v>744</v>
      </c>
      <c r="F14" s="3">
        <f t="shared" si="0"/>
        <v>37561</v>
      </c>
      <c r="G14" s="3">
        <f t="shared" si="1"/>
        <v>37712</v>
      </c>
    </row>
    <row r="15" spans="1:7" x14ac:dyDescent="0.2">
      <c r="A15">
        <v>184.2</v>
      </c>
      <c r="B15">
        <v>1.77E-2</v>
      </c>
      <c r="C15">
        <v>1.1000000000000001E-2</v>
      </c>
      <c r="D15">
        <v>745</v>
      </c>
      <c r="E15">
        <v>750</v>
      </c>
      <c r="F15" s="3">
        <f t="shared" si="0"/>
        <v>37742</v>
      </c>
      <c r="G15" s="3">
        <f t="shared" si="1"/>
        <v>37895</v>
      </c>
    </row>
    <row r="16" spans="1:7" x14ac:dyDescent="0.2">
      <c r="A16">
        <v>185.2</v>
      </c>
      <c r="B16">
        <v>5.4000000000000003E-3</v>
      </c>
      <c r="C16">
        <v>1.1000000000000001E-2</v>
      </c>
      <c r="D16">
        <v>751</v>
      </c>
      <c r="E16">
        <v>756</v>
      </c>
      <c r="F16" s="3">
        <f t="shared" si="0"/>
        <v>37926</v>
      </c>
      <c r="G16" s="3">
        <f t="shared" si="1"/>
        <v>38078</v>
      </c>
    </row>
    <row r="17" spans="1:7" x14ac:dyDescent="0.2">
      <c r="A17">
        <v>187.4</v>
      </c>
      <c r="B17">
        <v>1.1899999999999999E-2</v>
      </c>
      <c r="C17">
        <v>0.01</v>
      </c>
      <c r="D17">
        <v>757</v>
      </c>
      <c r="E17">
        <v>762</v>
      </c>
      <c r="F17" s="3">
        <f t="shared" si="0"/>
        <v>38108</v>
      </c>
      <c r="G17" s="3">
        <f t="shared" si="1"/>
        <v>38261</v>
      </c>
    </row>
    <row r="18" spans="1:7" x14ac:dyDescent="0.2">
      <c r="A18">
        <v>189.9</v>
      </c>
      <c r="B18">
        <v>1.3300000000000001E-2</v>
      </c>
      <c r="C18">
        <v>0.01</v>
      </c>
      <c r="D18">
        <v>763</v>
      </c>
      <c r="E18">
        <v>768</v>
      </c>
      <c r="F18" s="3">
        <f t="shared" si="0"/>
        <v>38292</v>
      </c>
      <c r="G18" s="3">
        <f t="shared" si="1"/>
        <v>38443</v>
      </c>
    </row>
    <row r="19" spans="1:7" x14ac:dyDescent="0.2">
      <c r="A19">
        <v>193.3</v>
      </c>
      <c r="B19">
        <v>1.7899999999999999E-2</v>
      </c>
      <c r="C19">
        <v>1.2E-2</v>
      </c>
      <c r="D19">
        <v>769</v>
      </c>
      <c r="E19">
        <v>774</v>
      </c>
      <c r="F19" s="3">
        <f t="shared" si="0"/>
        <v>38473</v>
      </c>
      <c r="G19" s="3">
        <f t="shared" si="1"/>
        <v>38626</v>
      </c>
    </row>
    <row r="20" spans="1:7" x14ac:dyDescent="0.2">
      <c r="A20">
        <v>198.8</v>
      </c>
      <c r="B20">
        <v>2.8500000000000001E-2</v>
      </c>
      <c r="C20">
        <v>0.01</v>
      </c>
      <c r="D20">
        <v>775</v>
      </c>
      <c r="E20">
        <v>780</v>
      </c>
      <c r="F20" s="3">
        <f t="shared" si="0"/>
        <v>38657</v>
      </c>
      <c r="G20" s="3">
        <f t="shared" si="1"/>
        <v>38808</v>
      </c>
    </row>
    <row r="21" spans="1:7" x14ac:dyDescent="0.2">
      <c r="A21">
        <v>199.8</v>
      </c>
      <c r="B21">
        <v>5.0000000000000001E-3</v>
      </c>
      <c r="C21">
        <v>1.3999999999999999E-2</v>
      </c>
      <c r="D21">
        <v>781</v>
      </c>
      <c r="E21">
        <v>786</v>
      </c>
      <c r="F21" s="3">
        <f t="shared" si="0"/>
        <v>38838</v>
      </c>
      <c r="G21" s="3">
        <f t="shared" si="1"/>
        <v>38991</v>
      </c>
    </row>
    <row r="22" spans="1:7" x14ac:dyDescent="0.2">
      <c r="A22">
        <v>202.9</v>
      </c>
      <c r="B22">
        <v>1.5500000000000002E-2</v>
      </c>
      <c r="C22">
        <v>1.3999999999999999E-2</v>
      </c>
      <c r="D22">
        <v>787</v>
      </c>
      <c r="E22">
        <v>792</v>
      </c>
      <c r="F22" s="3">
        <f t="shared" si="0"/>
        <v>39022</v>
      </c>
      <c r="G22" s="3">
        <f t="shared" si="1"/>
        <v>39173</v>
      </c>
    </row>
    <row r="23" spans="1:7" x14ac:dyDescent="0.2">
      <c r="A23">
        <v>205.352</v>
      </c>
      <c r="B23">
        <v>1.21E-2</v>
      </c>
      <c r="C23">
        <v>1.3000000000000001E-2</v>
      </c>
      <c r="D23">
        <v>793</v>
      </c>
      <c r="E23">
        <v>798</v>
      </c>
      <c r="F23" s="3">
        <f t="shared" si="0"/>
        <v>39203</v>
      </c>
      <c r="G23" s="3">
        <f t="shared" si="1"/>
        <v>39356</v>
      </c>
    </row>
    <row r="24" spans="1:7" x14ac:dyDescent="0.2">
      <c r="A24">
        <v>208.49</v>
      </c>
      <c r="B24">
        <v>1.5300000000000001E-2</v>
      </c>
      <c r="C24">
        <v>1.2E-2</v>
      </c>
      <c r="D24">
        <v>799</v>
      </c>
      <c r="E24">
        <v>804</v>
      </c>
      <c r="F24" s="3">
        <f t="shared" si="0"/>
        <v>39387</v>
      </c>
      <c r="G24" s="3">
        <f t="shared" si="1"/>
        <v>39539</v>
      </c>
    </row>
    <row r="25" spans="1:7" x14ac:dyDescent="0.2">
      <c r="A25">
        <v>213.52799999999999</v>
      </c>
      <c r="B25">
        <v>2.4199999999999999E-2</v>
      </c>
      <c r="C25">
        <v>0</v>
      </c>
      <c r="D25">
        <v>805</v>
      </c>
      <c r="E25">
        <v>810</v>
      </c>
      <c r="F25" s="3">
        <f t="shared" si="0"/>
        <v>39569</v>
      </c>
      <c r="G25" s="3">
        <f t="shared" si="1"/>
        <v>39722</v>
      </c>
    </row>
    <row r="26" spans="1:7" x14ac:dyDescent="0.2">
      <c r="A26">
        <v>218.78299999999999</v>
      </c>
      <c r="B26">
        <v>2.46E-2</v>
      </c>
      <c r="C26">
        <v>6.9999999999999993E-3</v>
      </c>
      <c r="D26">
        <v>811</v>
      </c>
      <c r="E26">
        <v>816</v>
      </c>
      <c r="F26" s="3">
        <f t="shared" si="0"/>
        <v>39753</v>
      </c>
      <c r="G26" s="3">
        <f t="shared" si="1"/>
        <v>39904</v>
      </c>
    </row>
    <row r="27" spans="1:7" x14ac:dyDescent="0.2">
      <c r="A27">
        <v>212.709</v>
      </c>
      <c r="B27">
        <v>-2.7799999999999998E-2</v>
      </c>
      <c r="C27">
        <v>1E-3</v>
      </c>
      <c r="D27">
        <v>817</v>
      </c>
      <c r="E27">
        <v>822</v>
      </c>
      <c r="F27" s="3">
        <f t="shared" si="0"/>
        <v>39934</v>
      </c>
      <c r="G27" s="3">
        <f t="shared" si="1"/>
        <v>40087</v>
      </c>
    </row>
    <row r="28" spans="1:7" x14ac:dyDescent="0.2">
      <c r="A28">
        <v>215.96899999999999</v>
      </c>
      <c r="B28">
        <v>1.5300000000000001E-2</v>
      </c>
      <c r="C28">
        <v>3.0000000000000001E-3</v>
      </c>
      <c r="D28">
        <v>823</v>
      </c>
      <c r="E28">
        <v>828</v>
      </c>
      <c r="F28" s="3">
        <f t="shared" si="0"/>
        <v>40118</v>
      </c>
      <c r="G28" s="3">
        <f t="shared" si="1"/>
        <v>40269</v>
      </c>
    </row>
    <row r="29" spans="1:7" x14ac:dyDescent="0.2">
      <c r="A29">
        <v>217.631</v>
      </c>
      <c r="B29">
        <v>7.7000000000000002E-3</v>
      </c>
      <c r="C29">
        <v>2E-3</v>
      </c>
      <c r="D29">
        <v>829</v>
      </c>
      <c r="E29">
        <v>834</v>
      </c>
      <c r="F29" s="3">
        <f t="shared" si="0"/>
        <v>40299</v>
      </c>
      <c r="G29" s="3">
        <f t="shared" si="1"/>
        <v>40452</v>
      </c>
    </row>
    <row r="30" spans="1:7" x14ac:dyDescent="0.2">
      <c r="A30">
        <v>218.43899999999999</v>
      </c>
      <c r="B30">
        <v>3.7000000000000002E-3</v>
      </c>
      <c r="C30">
        <v>0</v>
      </c>
      <c r="D30">
        <v>835</v>
      </c>
      <c r="E30">
        <v>840</v>
      </c>
      <c r="F30" s="3">
        <f t="shared" si="0"/>
        <v>40483</v>
      </c>
      <c r="G30" s="3">
        <f t="shared" si="1"/>
        <v>40634</v>
      </c>
    </row>
    <row r="31" spans="1:7" x14ac:dyDescent="0.2">
      <c r="A31">
        <v>223.46700000000001</v>
      </c>
      <c r="B31">
        <v>2.3E-2</v>
      </c>
      <c r="C31">
        <v>0</v>
      </c>
      <c r="D31">
        <v>841</v>
      </c>
      <c r="E31">
        <v>846</v>
      </c>
      <c r="F31" s="3">
        <f t="shared" si="0"/>
        <v>40664</v>
      </c>
      <c r="G31" s="3">
        <f t="shared" si="1"/>
        <v>40817</v>
      </c>
    </row>
    <row r="32" spans="1:7" x14ac:dyDescent="0.2">
      <c r="A32">
        <v>226.88900000000001</v>
      </c>
      <c r="B32">
        <v>1.5300000000000001E-2</v>
      </c>
      <c r="C32">
        <v>0</v>
      </c>
      <c r="D32">
        <v>847</v>
      </c>
      <c r="E32">
        <v>852</v>
      </c>
      <c r="F32" s="3">
        <f t="shared" si="0"/>
        <v>40848</v>
      </c>
      <c r="G32" s="3">
        <f t="shared" si="1"/>
        <v>41000</v>
      </c>
    </row>
    <row r="33" spans="1:7" x14ac:dyDescent="0.2">
      <c r="A33">
        <v>229.392</v>
      </c>
      <c r="B33">
        <v>1.1000000000000001E-2</v>
      </c>
      <c r="C33">
        <v>0</v>
      </c>
      <c r="D33">
        <v>853</v>
      </c>
      <c r="E33">
        <v>858</v>
      </c>
      <c r="F33" s="3">
        <f t="shared" si="0"/>
        <v>41030</v>
      </c>
      <c r="G33" s="3">
        <f t="shared" si="1"/>
        <v>41183</v>
      </c>
    </row>
    <row r="34" spans="1:7" x14ac:dyDescent="0.2">
      <c r="A34">
        <v>231.40700000000001</v>
      </c>
      <c r="B34">
        <v>8.8000000000000005E-3</v>
      </c>
      <c r="C34">
        <v>0</v>
      </c>
      <c r="D34">
        <v>859</v>
      </c>
      <c r="E34">
        <v>864</v>
      </c>
      <c r="F34" s="3">
        <f t="shared" si="0"/>
        <v>41214</v>
      </c>
      <c r="G34" s="3">
        <f t="shared" si="1"/>
        <v>41365</v>
      </c>
    </row>
    <row r="35" spans="1:7" x14ac:dyDescent="0.2">
      <c r="A35">
        <v>232.773</v>
      </c>
      <c r="B35">
        <v>5.8999999999999999E-3</v>
      </c>
      <c r="C35">
        <v>0</v>
      </c>
      <c r="D35">
        <v>865</v>
      </c>
      <c r="E35">
        <v>870</v>
      </c>
      <c r="F35" s="3">
        <f t="shared" si="0"/>
        <v>41395</v>
      </c>
      <c r="G35" s="3">
        <f t="shared" si="1"/>
        <v>41548</v>
      </c>
    </row>
    <row r="36" spans="1:7" x14ac:dyDescent="0.2">
      <c r="A36">
        <v>234.149</v>
      </c>
      <c r="B36">
        <v>5.8999999999999999E-3</v>
      </c>
      <c r="C36">
        <v>2E-3</v>
      </c>
      <c r="D36">
        <v>871</v>
      </c>
      <c r="E36">
        <v>876</v>
      </c>
      <c r="F36" s="3">
        <f t="shared" si="0"/>
        <v>41579</v>
      </c>
      <c r="G36" s="3">
        <f t="shared" si="1"/>
        <v>41730</v>
      </c>
    </row>
    <row r="37" spans="1:7" x14ac:dyDescent="0.2">
      <c r="A37">
        <v>236.29300000000001</v>
      </c>
      <c r="B37">
        <v>9.1999999999999998E-3</v>
      </c>
      <c r="C37">
        <v>1E-3</v>
      </c>
      <c r="D37">
        <v>877</v>
      </c>
      <c r="E37">
        <v>882</v>
      </c>
      <c r="F37" s="3">
        <f t="shared" si="0"/>
        <v>41760</v>
      </c>
      <c r="G37" s="3">
        <f t="shared" si="1"/>
        <v>41913</v>
      </c>
    </row>
    <row r="38" spans="1:7" x14ac:dyDescent="0.2">
      <c r="A38">
        <v>238.03100000000001</v>
      </c>
      <c r="B38">
        <v>7.4000000000000003E-3</v>
      </c>
      <c r="C38">
        <v>0</v>
      </c>
      <c r="D38">
        <v>883</v>
      </c>
      <c r="E38">
        <v>888</v>
      </c>
      <c r="F38" s="3">
        <f t="shared" si="0"/>
        <v>41944</v>
      </c>
      <c r="G38" s="3">
        <f t="shared" si="1"/>
        <v>42095</v>
      </c>
    </row>
    <row r="39" spans="1:7" x14ac:dyDescent="0.2">
      <c r="A39">
        <v>236.119</v>
      </c>
      <c r="B39">
        <v>-8.0000000000000002E-3</v>
      </c>
      <c r="C39">
        <v>0</v>
      </c>
      <c r="D39">
        <v>889</v>
      </c>
      <c r="E39">
        <v>894</v>
      </c>
      <c r="F39" s="3">
        <f t="shared" si="0"/>
        <v>42125</v>
      </c>
      <c r="G39" s="3">
        <f t="shared" si="1"/>
        <v>42278</v>
      </c>
    </row>
    <row r="40" spans="1:7" x14ac:dyDescent="0.2">
      <c r="A40">
        <v>237.94499999999999</v>
      </c>
      <c r="B40">
        <v>7.7000000000000002E-3</v>
      </c>
      <c r="C40">
        <v>1E-3</v>
      </c>
      <c r="D40">
        <v>895</v>
      </c>
      <c r="E40">
        <v>900</v>
      </c>
      <c r="F40" s="3">
        <f t="shared" si="0"/>
        <v>42309</v>
      </c>
      <c r="G40" s="3">
        <f t="shared" si="1"/>
        <v>42461</v>
      </c>
    </row>
    <row r="41" spans="1:7" x14ac:dyDescent="0.2">
      <c r="A41">
        <v>238.13200000000001</v>
      </c>
      <c r="B41">
        <v>8.0000000000000004E-4</v>
      </c>
      <c r="C41">
        <v>1E-3</v>
      </c>
      <c r="D41">
        <v>901</v>
      </c>
      <c r="E41">
        <v>906</v>
      </c>
      <c r="F41" s="3">
        <f t="shared" si="0"/>
        <v>42491</v>
      </c>
      <c r="G41" s="3">
        <f t="shared" si="1"/>
        <v>42644</v>
      </c>
    </row>
    <row r="42" spans="1:7" x14ac:dyDescent="0.2">
      <c r="A42">
        <v>241.428</v>
      </c>
      <c r="B42">
        <v>1.38E-2</v>
      </c>
      <c r="C42">
        <v>0</v>
      </c>
      <c r="D42">
        <v>907</v>
      </c>
      <c r="E42">
        <v>912</v>
      </c>
      <c r="F42" s="3">
        <f t="shared" si="0"/>
        <v>42675</v>
      </c>
      <c r="G42" s="3">
        <f t="shared" si="1"/>
        <v>42826</v>
      </c>
    </row>
    <row r="43" spans="1:7" x14ac:dyDescent="0.2">
      <c r="A43">
        <v>243.80099999999999</v>
      </c>
      <c r="B43">
        <v>9.7999999999999997E-3</v>
      </c>
      <c r="C43">
        <v>0</v>
      </c>
      <c r="D43">
        <v>913</v>
      </c>
      <c r="E43">
        <v>918</v>
      </c>
      <c r="F43" s="3">
        <f t="shared" si="0"/>
        <v>42856</v>
      </c>
      <c r="G43" s="3">
        <f t="shared" si="1"/>
        <v>43009</v>
      </c>
    </row>
    <row r="44" spans="1:7" x14ac:dyDescent="0.2">
      <c r="A44">
        <v>246.81899999999999</v>
      </c>
      <c r="B44">
        <v>1.24E-2</v>
      </c>
      <c r="C44">
        <v>1E-3</v>
      </c>
      <c r="D44">
        <v>919</v>
      </c>
      <c r="E44">
        <v>924</v>
      </c>
      <c r="F44" s="3">
        <f t="shared" si="0"/>
        <v>43040</v>
      </c>
      <c r="G44" s="3">
        <f t="shared" si="1"/>
        <v>43191</v>
      </c>
    </row>
    <row r="45" spans="1:7" x14ac:dyDescent="0.2">
      <c r="A45">
        <v>249.554</v>
      </c>
      <c r="B45">
        <v>1.11E-2</v>
      </c>
      <c r="C45">
        <v>3.0000000000000001E-3</v>
      </c>
      <c r="D45">
        <v>925</v>
      </c>
      <c r="E45">
        <v>930</v>
      </c>
      <c r="F45" s="3">
        <f t="shared" si="0"/>
        <v>43221</v>
      </c>
      <c r="G45" s="3">
        <f t="shared" si="1"/>
        <v>43374</v>
      </c>
    </row>
    <row r="46" spans="1:7" x14ac:dyDescent="0.2">
      <c r="A46">
        <v>252.43899999999999</v>
      </c>
      <c r="B46">
        <v>1.1599999999999999E-2</v>
      </c>
      <c r="C46">
        <v>5.0000000000000001E-3</v>
      </c>
      <c r="D46">
        <v>931</v>
      </c>
      <c r="E46">
        <v>936</v>
      </c>
      <c r="F46" s="3">
        <f t="shared" si="0"/>
        <v>43405</v>
      </c>
      <c r="G46" s="3">
        <f t="shared" si="1"/>
        <v>43556</v>
      </c>
    </row>
    <row r="47" spans="1:7" x14ac:dyDescent="0.2">
      <c r="A47">
        <v>254.202</v>
      </c>
      <c r="B47">
        <v>6.9999999999999993E-3</v>
      </c>
      <c r="C47">
        <v>5.0000000000000001E-3</v>
      </c>
      <c r="D47">
        <v>937</v>
      </c>
      <c r="E47">
        <v>942</v>
      </c>
      <c r="F47" s="3">
        <f t="shared" si="0"/>
        <v>43586</v>
      </c>
      <c r="G47" s="3">
        <f t="shared" si="1"/>
        <v>43739</v>
      </c>
    </row>
    <row r="48" spans="1:7" x14ac:dyDescent="0.2">
      <c r="A48">
        <v>256.75900000000001</v>
      </c>
      <c r="B48">
        <v>1.01E-2</v>
      </c>
      <c r="C48">
        <v>2E-3</v>
      </c>
      <c r="D48">
        <v>943</v>
      </c>
      <c r="E48">
        <v>948</v>
      </c>
      <c r="F48" s="3">
        <f t="shared" si="0"/>
        <v>43770</v>
      </c>
      <c r="G48" s="3">
        <f t="shared" si="1"/>
        <v>43922</v>
      </c>
    </row>
    <row r="49" spans="1:7" x14ac:dyDescent="0.2">
      <c r="A49">
        <v>258.11500000000001</v>
      </c>
      <c r="B49">
        <v>5.3E-3</v>
      </c>
      <c r="C49">
        <v>0</v>
      </c>
      <c r="D49">
        <v>949</v>
      </c>
      <c r="E49">
        <v>954</v>
      </c>
      <c r="F49" s="3">
        <f t="shared" si="0"/>
        <v>43952</v>
      </c>
      <c r="G49" s="3">
        <f t="shared" si="1"/>
        <v>44105</v>
      </c>
    </row>
    <row r="50" spans="1:7" x14ac:dyDescent="0.2">
      <c r="A50">
        <v>260.27999999999997</v>
      </c>
      <c r="B50">
        <v>8.3999999999999995E-3</v>
      </c>
      <c r="C50">
        <v>0</v>
      </c>
      <c r="D50">
        <v>955</v>
      </c>
      <c r="E50">
        <v>960</v>
      </c>
      <c r="F50" s="3">
        <f t="shared" si="0"/>
        <v>44136</v>
      </c>
      <c r="G50" s="3">
        <f t="shared" si="1"/>
        <v>44287</v>
      </c>
    </row>
    <row r="51" spans="1:7" x14ac:dyDescent="0.2">
      <c r="A51">
        <v>264.87700000000001</v>
      </c>
      <c r="B51">
        <v>1.77E-2</v>
      </c>
      <c r="C51">
        <v>0</v>
      </c>
      <c r="D51">
        <v>961</v>
      </c>
      <c r="E51">
        <v>966</v>
      </c>
      <c r="F51" s="3">
        <f t="shared" si="0"/>
        <v>44317</v>
      </c>
      <c r="G51" s="3">
        <f t="shared" si="1"/>
        <v>44470</v>
      </c>
    </row>
    <row r="52" spans="1:7" x14ac:dyDescent="0.2">
      <c r="A52">
        <v>274.31</v>
      </c>
      <c r="B52">
        <v>3.56E-2</v>
      </c>
      <c r="C52">
        <v>0</v>
      </c>
      <c r="D52">
        <v>967</v>
      </c>
      <c r="E52">
        <v>972</v>
      </c>
      <c r="F52" s="3">
        <f t="shared" si="0"/>
        <v>44501</v>
      </c>
      <c r="G52" s="3">
        <f t="shared" si="1"/>
        <v>44652</v>
      </c>
    </row>
    <row r="53" spans="1:7" x14ac:dyDescent="0.2">
      <c r="A53">
        <v>287.50400000000002</v>
      </c>
      <c r="B53">
        <v>4.8099999999999997E-2</v>
      </c>
      <c r="C53">
        <v>0</v>
      </c>
      <c r="D53">
        <v>973</v>
      </c>
      <c r="E53">
        <v>978</v>
      </c>
      <c r="F53" s="3">
        <f t="shared" si="0"/>
        <v>44682</v>
      </c>
      <c r="G53" s="3">
        <f t="shared" si="1"/>
        <v>44835</v>
      </c>
    </row>
    <row r="54" spans="1:7" x14ac:dyDescent="0.2">
      <c r="A54">
        <v>296.80799999999999</v>
      </c>
      <c r="B54">
        <v>3.2400000000000005E-2</v>
      </c>
      <c r="C54">
        <v>4.0000000000000001E-3</v>
      </c>
      <c r="D54">
        <v>979</v>
      </c>
      <c r="E54">
        <v>984</v>
      </c>
      <c r="F54" s="3">
        <f t="shared" si="0"/>
        <v>44866</v>
      </c>
      <c r="G54" s="3">
        <f t="shared" si="1"/>
        <v>45017</v>
      </c>
    </row>
    <row r="55" spans="1:7" x14ac:dyDescent="0.2">
      <c r="A55">
        <v>301.83600000000001</v>
      </c>
      <c r="B55">
        <v>1.6899999999999998E-2</v>
      </c>
      <c r="C55">
        <v>9.0000000000000011E-3</v>
      </c>
      <c r="D55">
        <v>985</v>
      </c>
      <c r="E55">
        <v>990</v>
      </c>
      <c r="F55" s="3">
        <f t="shared" si="0"/>
        <v>45047</v>
      </c>
      <c r="G55" s="3">
        <f t="shared" si="1"/>
        <v>45200</v>
      </c>
    </row>
    <row r="56" spans="1:7" x14ac:dyDescent="0.2">
      <c r="A56">
        <v>307.78899999999999</v>
      </c>
      <c r="B56">
        <v>1.9699999999999999E-2</v>
      </c>
      <c r="C56">
        <v>1.3000000000000001E-2</v>
      </c>
      <c r="D56">
        <v>991</v>
      </c>
      <c r="E56">
        <v>996</v>
      </c>
      <c r="F56" s="3">
        <f t="shared" si="0"/>
        <v>45231</v>
      </c>
      <c r="G56" s="3">
        <f t="shared" si="1"/>
        <v>45383</v>
      </c>
    </row>
    <row r="57" spans="1:7" x14ac:dyDescent="0.2">
      <c r="A57">
        <v>312.33199999999999</v>
      </c>
      <c r="B57">
        <v>1.4800000000000001E-2</v>
      </c>
      <c r="C57">
        <v>1.3000000000000001E-2</v>
      </c>
      <c r="D57">
        <v>997</v>
      </c>
      <c r="E57">
        <v>1002</v>
      </c>
      <c r="F57" s="3">
        <f t="shared" si="0"/>
        <v>45413</v>
      </c>
      <c r="G57" s="3">
        <f t="shared" si="1"/>
        <v>45566</v>
      </c>
    </row>
    <row r="58" spans="1:7" x14ac:dyDescent="0.2">
      <c r="A58">
        <v>315.30099999999999</v>
      </c>
      <c r="B58">
        <v>9.4999999999999998E-3</v>
      </c>
      <c r="C58">
        <v>1.2E-2</v>
      </c>
      <c r="D58">
        <v>1003</v>
      </c>
      <c r="E58">
        <v>1008</v>
      </c>
      <c r="F58" s="3">
        <f t="shared" si="0"/>
        <v>45597</v>
      </c>
      <c r="G58" s="3">
        <f t="shared" si="1"/>
        <v>45748</v>
      </c>
    </row>
    <row r="59" spans="1:7" x14ac:dyDescent="0.2">
      <c r="A59">
        <v>319.79899999999998</v>
      </c>
      <c r="B59">
        <v>1.43E-2</v>
      </c>
      <c r="C59">
        <v>1.1000000000000001E-2</v>
      </c>
      <c r="D59">
        <v>1009</v>
      </c>
      <c r="E59">
        <v>1014</v>
      </c>
      <c r="F59" s="3">
        <f t="shared" si="0"/>
        <v>45778</v>
      </c>
      <c r="G59" s="3">
        <f t="shared" si="1"/>
        <v>45931</v>
      </c>
    </row>
    <row r="61" spans="1:7" x14ac:dyDescent="0.2">
      <c r="E61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C9"/>
  <sheetViews>
    <sheetView workbookViewId="0">
      <selection activeCell="A10" sqref="A10"/>
    </sheetView>
  </sheetViews>
  <sheetFormatPr defaultRowHeight="12.75" x14ac:dyDescent="0.2"/>
  <cols>
    <col min="1" max="1" width="13.5703125" bestFit="1" customWidth="1"/>
  </cols>
  <sheetData>
    <row r="2" spans="1:3" x14ac:dyDescent="0.2">
      <c r="A2" t="s">
        <v>9</v>
      </c>
      <c r="B2">
        <f>MAX(Data!D:D)</f>
        <v>1009</v>
      </c>
      <c r="C2" s="7">
        <f>EDATE(DATEVALUE("4/1/1941"),B2)</f>
        <v>45778</v>
      </c>
    </row>
    <row r="3" spans="1:3" x14ac:dyDescent="0.2">
      <c r="A3" t="s">
        <v>10</v>
      </c>
      <c r="B3">
        <f>MIN(Data!D:D)</f>
        <v>679</v>
      </c>
      <c r="C3" s="7">
        <f>EDATE(DATEVALUE("4/1/1941"),B3)</f>
        <v>35735</v>
      </c>
    </row>
    <row r="5" spans="1:3" x14ac:dyDescent="0.2">
      <c r="A5" s="8"/>
    </row>
    <row r="6" spans="1:3" x14ac:dyDescent="0.2">
      <c r="A6" s="8"/>
      <c r="B6" s="8"/>
    </row>
    <row r="7" spans="1:3" x14ac:dyDescent="0.2">
      <c r="A7" s="8"/>
      <c r="B7" s="8"/>
    </row>
    <row r="8" spans="1:3" x14ac:dyDescent="0.2">
      <c r="A8" s="8"/>
      <c r="B8" s="8"/>
    </row>
    <row r="9" spans="1:3" x14ac:dyDescent="0.2">
      <c r="A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M79"/>
  <sheetViews>
    <sheetView tabSelected="1" topLeftCell="E1" zoomScale="90" zoomScaleNormal="90" workbookViewId="0">
      <selection activeCell="F5" sqref="F5"/>
    </sheetView>
  </sheetViews>
  <sheetFormatPr defaultRowHeight="12.75" x14ac:dyDescent="0.2"/>
  <cols>
    <col min="1" max="4" width="9.140625" hidden="1" customWidth="1"/>
    <col min="5" max="5" width="20.28515625" bestFit="1" customWidth="1"/>
    <col min="6" max="6" width="8.5703125" bestFit="1" customWidth="1"/>
    <col min="7" max="7" width="13.28515625" bestFit="1" customWidth="1"/>
    <col min="8" max="8" width="11.28515625" customWidth="1"/>
  </cols>
  <sheetData>
    <row r="1" spans="1:8" ht="15.75" x14ac:dyDescent="0.2">
      <c r="E1" s="4" t="str">
        <f>"I BOND RATE HISTORY"</f>
        <v>I BOND RATE HISTORY</v>
      </c>
      <c r="F1" s="5"/>
      <c r="G1" s="5"/>
      <c r="H1" s="5"/>
    </row>
    <row r="2" spans="1:8" x14ac:dyDescent="0.2">
      <c r="E2" s="13" t="str">
        <f>"(Includes rates announced through "&amp;TEXT(A6,"m/yyyy"&amp;")")</f>
        <v>(Includes rates announced through 5/2025)</v>
      </c>
      <c r="F2" s="13"/>
      <c r="G2" s="13"/>
      <c r="H2" s="13"/>
    </row>
    <row r="3" spans="1:8" ht="13.5" thickBot="1" x14ac:dyDescent="0.25">
      <c r="A3" s="8" t="s">
        <v>12</v>
      </c>
      <c r="B3" s="8" t="s">
        <v>11</v>
      </c>
      <c r="E3" s="2"/>
    </row>
    <row r="4" spans="1:8" ht="13.5" thickBot="1" x14ac:dyDescent="0.25">
      <c r="A4" s="1">
        <v>36039</v>
      </c>
      <c r="B4" s="1" t="b">
        <f>(F4&gt;=A4)</f>
        <v>1</v>
      </c>
      <c r="C4" s="3">
        <f>EDATE(F4,-MOD(MONTH(F4)+1,6))</f>
        <v>45778</v>
      </c>
      <c r="E4" s="10" t="s">
        <v>8</v>
      </c>
      <c r="F4" s="14">
        <v>45778</v>
      </c>
      <c r="G4" t="str">
        <f>IF(B4=FALSE,"Date too early to price",IF(B5=FALSE,"Date too far in future",""))</f>
        <v/>
      </c>
    </row>
    <row r="5" spans="1:8" x14ac:dyDescent="0.2">
      <c r="A5" s="1">
        <f>EDATE(A6,5)</f>
        <v>45931</v>
      </c>
      <c r="B5" s="1" t="b">
        <f>(F4&lt;=A5)</f>
        <v>1</v>
      </c>
      <c r="C5">
        <f>COUNTIFS(A:A,TRUE)</f>
        <v>1</v>
      </c>
    </row>
    <row r="6" spans="1:8" ht="38.25" customHeight="1" x14ac:dyDescent="0.2">
      <c r="A6" s="1">
        <f>MAX(Data!F:F)</f>
        <v>45778</v>
      </c>
      <c r="E6" s="15" t="str">
        <f>"Earning
Period"</f>
        <v>Earning
Period</v>
      </c>
      <c r="F6" s="15" t="str">
        <f>"Fixed
Rate"</f>
        <v>Fixed
Rate</v>
      </c>
      <c r="G6" s="15" t="str">
        <f>"Semiannual
Inflation
Rate"</f>
        <v>Semiannual
Inflation
Rate</v>
      </c>
      <c r="H6" s="15" t="str">
        <f>"Composite
Rate"</f>
        <v>Composite
Rate</v>
      </c>
    </row>
    <row r="7" spans="1:8" x14ac:dyDescent="0.2">
      <c r="A7" t="b">
        <f t="shared" ref="A7:A38" si="0">AND($B$4,B7&lt;=$A$6)</f>
        <v>1</v>
      </c>
      <c r="B7" s="3">
        <f>EDATE(C7,-MOD(MONTH(C7)+1,6))</f>
        <v>45778</v>
      </c>
      <c r="C7" s="1">
        <f>F4</f>
        <v>45778</v>
      </c>
      <c r="D7" s="1">
        <f>EDATE(C7,5)</f>
        <v>45931</v>
      </c>
      <c r="E7" s="11" t="str">
        <f>IF(A7,TEXT(C7,"m/yyyy") &amp; " - " &amp; TEXT(D7, "m/yyyy"),"")</f>
        <v>5/2025 - 10/2025</v>
      </c>
      <c r="F7" s="12">
        <f>IF(A7,SUMIFS(Data!C:C,Data!F:F,$C$4),"")</f>
        <v>1.1000000000000001E-2</v>
      </c>
      <c r="G7" s="12">
        <f>IF(A7,SUMIFS(Data!$B:$B,Data!$F:$F,$B7),"")</f>
        <v>1.43E-2</v>
      </c>
      <c r="H7" s="12">
        <f>IF(A7,IF(F7+(2*G7)+(G7*F7)&lt;0,0,F7+(2*G7)+(G7*F7)),"")</f>
        <v>3.9757300000000002E-2</v>
      </c>
    </row>
    <row r="8" spans="1:8" x14ac:dyDescent="0.2">
      <c r="A8" t="b">
        <f t="shared" si="0"/>
        <v>0</v>
      </c>
      <c r="B8" s="3">
        <f t="shared" ref="B8:B71" si="1">EDATE(C8,-MOD(MONTH(C8)+1,6))</f>
        <v>45962</v>
      </c>
      <c r="C8" s="1">
        <f>EDATE(D7,1)</f>
        <v>45962</v>
      </c>
      <c r="D8" s="1">
        <f t="shared" ref="D8:D71" si="2">EDATE(C8,5)</f>
        <v>46113</v>
      </c>
      <c r="E8" t="str">
        <f t="shared" ref="E8" si="3">IF(A8,TEXT(C8,"m/yyyy") &amp; " - " &amp; TEXT(D8, "m/yyyy"),"")</f>
        <v/>
      </c>
      <c r="F8" s="9" t="str">
        <f>IF(A8,SUMIFS(Data!C:C,Data!F:F,$C$4),"")</f>
        <v/>
      </c>
      <c r="G8" s="9" t="str">
        <f>IF(A8,SUMIFS(Data!$B:$B,Data!$F:$F,$B8),"")</f>
        <v/>
      </c>
      <c r="H8" s="9" t="str">
        <f t="shared" ref="H8:H71" si="4">IF(A8,IF(F8+(2*G8)+(G8*F8)&lt;0,0,F8+(2*G8)+(G8*F8)),"")</f>
        <v/>
      </c>
    </row>
    <row r="9" spans="1:8" x14ac:dyDescent="0.2">
      <c r="A9" t="b">
        <f t="shared" si="0"/>
        <v>0</v>
      </c>
      <c r="B9" s="3">
        <f t="shared" si="1"/>
        <v>46143</v>
      </c>
      <c r="C9" s="1">
        <f t="shared" ref="C9:C72" si="5">EDATE(D8,1)</f>
        <v>46143</v>
      </c>
      <c r="D9" s="1">
        <f t="shared" si="2"/>
        <v>46296</v>
      </c>
      <c r="E9" t="str">
        <f t="shared" ref="E9:E72" si="6">IF(A9,TEXT(C9,"m/yyyy") &amp; " - " &amp; TEXT(D9, "m/yyyy"),"")</f>
        <v/>
      </c>
      <c r="F9" s="9" t="str">
        <f>IF(A9,SUMIFS(Data!C:C,Data!F:F,$C$4),"")</f>
        <v/>
      </c>
      <c r="G9" s="9" t="str">
        <f>IF(A9,SUMIFS(Data!$B:$B,Data!$F:$F,$B9),"")</f>
        <v/>
      </c>
      <c r="H9" s="9" t="str">
        <f t="shared" si="4"/>
        <v/>
      </c>
    </row>
    <row r="10" spans="1:8" x14ac:dyDescent="0.2">
      <c r="A10" t="b">
        <f t="shared" si="0"/>
        <v>0</v>
      </c>
      <c r="B10" s="3">
        <f t="shared" si="1"/>
        <v>46327</v>
      </c>
      <c r="C10" s="1">
        <f t="shared" si="5"/>
        <v>46327</v>
      </c>
      <c r="D10" s="1">
        <f t="shared" si="2"/>
        <v>46478</v>
      </c>
      <c r="E10" t="str">
        <f t="shared" si="6"/>
        <v/>
      </c>
      <c r="F10" s="9" t="str">
        <f>IF(A10,SUMIFS(Data!C:C,Data!F:F,$C$4),"")</f>
        <v/>
      </c>
      <c r="G10" s="9" t="str">
        <f>IF(A10,SUMIFS(Data!$B:$B,Data!$F:$F,$B10),"")</f>
        <v/>
      </c>
      <c r="H10" s="9" t="str">
        <f t="shared" si="4"/>
        <v/>
      </c>
    </row>
    <row r="11" spans="1:8" x14ac:dyDescent="0.2">
      <c r="A11" t="b">
        <f t="shared" si="0"/>
        <v>0</v>
      </c>
      <c r="B11" s="3">
        <f t="shared" si="1"/>
        <v>46508</v>
      </c>
      <c r="C11" s="1">
        <f t="shared" si="5"/>
        <v>46508</v>
      </c>
      <c r="D11" s="1">
        <f t="shared" si="2"/>
        <v>46661</v>
      </c>
      <c r="E11" s="16" t="str">
        <f>IF(A10,TEXT(C11,"m/yyyy") &amp; " - " &amp; TEXT(D11, "m/yyyy"),"")</f>
        <v/>
      </c>
      <c r="F11" s="9" t="str">
        <f>IF(A11,SUMIFS(Data!C:C,Data!F:F,$C$4),"")</f>
        <v/>
      </c>
      <c r="G11" s="9" t="str">
        <f>IF(A11,SUMIFS(Data!$B:$B,Data!$F:$F,$B11),"")</f>
        <v/>
      </c>
      <c r="H11" s="9" t="str">
        <f t="shared" si="4"/>
        <v/>
      </c>
    </row>
    <row r="12" spans="1:8" x14ac:dyDescent="0.2">
      <c r="A12" t="b">
        <f t="shared" si="0"/>
        <v>0</v>
      </c>
      <c r="B12" s="3">
        <f t="shared" si="1"/>
        <v>46692</v>
      </c>
      <c r="C12" s="1">
        <f t="shared" si="5"/>
        <v>46692</v>
      </c>
      <c r="D12" s="1">
        <f t="shared" si="2"/>
        <v>46844</v>
      </c>
      <c r="E12" t="str">
        <f t="shared" si="6"/>
        <v/>
      </c>
      <c r="F12" s="9" t="str">
        <f>IF(A12,SUMIFS(Data!C:C,Data!F:F,$C$4),"")</f>
        <v/>
      </c>
      <c r="G12" s="9" t="str">
        <f>IF(A12,SUMIFS(Data!$B:$B,Data!$F:$F,$B12),"")</f>
        <v/>
      </c>
      <c r="H12" s="9" t="str">
        <f t="shared" si="4"/>
        <v/>
      </c>
    </row>
    <row r="13" spans="1:8" x14ac:dyDescent="0.2">
      <c r="A13" t="b">
        <f t="shared" si="0"/>
        <v>0</v>
      </c>
      <c r="B13" s="3">
        <f t="shared" si="1"/>
        <v>46874</v>
      </c>
      <c r="C13" s="1">
        <f t="shared" si="5"/>
        <v>46874</v>
      </c>
      <c r="D13" s="1">
        <f t="shared" si="2"/>
        <v>47027</v>
      </c>
      <c r="E13" t="str">
        <f t="shared" si="6"/>
        <v/>
      </c>
      <c r="F13" s="9" t="str">
        <f>IF(A13,SUMIFS(Data!C:C,Data!F:F,$C$4),"")</f>
        <v/>
      </c>
      <c r="G13" s="9" t="str">
        <f>IF(A13,SUMIFS(Data!$B:$B,Data!$F:$F,$B13),"")</f>
        <v/>
      </c>
      <c r="H13" s="9" t="str">
        <f t="shared" si="4"/>
        <v/>
      </c>
    </row>
    <row r="14" spans="1:8" x14ac:dyDescent="0.2">
      <c r="A14" t="b">
        <f t="shared" si="0"/>
        <v>0</v>
      </c>
      <c r="B14" s="3">
        <f t="shared" si="1"/>
        <v>47058</v>
      </c>
      <c r="C14" s="1">
        <f t="shared" si="5"/>
        <v>47058</v>
      </c>
      <c r="D14" s="1">
        <f t="shared" si="2"/>
        <v>47209</v>
      </c>
      <c r="E14" t="str">
        <f t="shared" si="6"/>
        <v/>
      </c>
      <c r="F14" s="9" t="str">
        <f>IF(A14,SUMIFS(Data!C:C,Data!F:F,$C$4),"")</f>
        <v/>
      </c>
      <c r="G14" s="9" t="str">
        <f>IF(A14,SUMIFS(Data!$B:$B,Data!$F:$F,$B14),"")</f>
        <v/>
      </c>
      <c r="H14" s="9" t="str">
        <f t="shared" si="4"/>
        <v/>
      </c>
    </row>
    <row r="15" spans="1:8" x14ac:dyDescent="0.2">
      <c r="A15" t="b">
        <f t="shared" si="0"/>
        <v>0</v>
      </c>
      <c r="B15" s="3">
        <f t="shared" si="1"/>
        <v>47239</v>
      </c>
      <c r="C15" s="1">
        <f t="shared" si="5"/>
        <v>47239</v>
      </c>
      <c r="D15" s="1">
        <f t="shared" si="2"/>
        <v>47392</v>
      </c>
      <c r="E15" t="str">
        <f t="shared" si="6"/>
        <v/>
      </c>
      <c r="F15" s="9" t="str">
        <f>IF(A15,SUMIFS(Data!C:C,Data!F:F,$C$4),"")</f>
        <v/>
      </c>
      <c r="G15" s="9" t="str">
        <f>IF(A15,SUMIFS(Data!$B:$B,Data!$F:$F,$B15),"")</f>
        <v/>
      </c>
      <c r="H15" s="9" t="str">
        <f t="shared" si="4"/>
        <v/>
      </c>
    </row>
    <row r="16" spans="1:8" x14ac:dyDescent="0.2">
      <c r="A16" t="b">
        <f t="shared" si="0"/>
        <v>0</v>
      </c>
      <c r="B16" s="3">
        <f t="shared" si="1"/>
        <v>47423</v>
      </c>
      <c r="C16" s="1">
        <f t="shared" si="5"/>
        <v>47423</v>
      </c>
      <c r="D16" s="1">
        <f t="shared" si="2"/>
        <v>47574</v>
      </c>
      <c r="E16" t="str">
        <f t="shared" si="6"/>
        <v/>
      </c>
      <c r="F16" s="9" t="str">
        <f>IF(A16,SUMIFS(Data!C:C,Data!F:F,$C$4),"")</f>
        <v/>
      </c>
      <c r="G16" s="9" t="str">
        <f>IF(A16,SUMIFS(Data!$B:$B,Data!$F:$F,$B16),"")</f>
        <v/>
      </c>
      <c r="H16" s="9" t="str">
        <f t="shared" si="4"/>
        <v/>
      </c>
    </row>
    <row r="17" spans="1:13" x14ac:dyDescent="0.2">
      <c r="A17" t="b">
        <f t="shared" si="0"/>
        <v>0</v>
      </c>
      <c r="B17" s="3">
        <f t="shared" si="1"/>
        <v>47604</v>
      </c>
      <c r="C17" s="1">
        <f t="shared" si="5"/>
        <v>47604</v>
      </c>
      <c r="D17" s="1">
        <f t="shared" si="2"/>
        <v>47757</v>
      </c>
      <c r="E17" t="str">
        <f t="shared" si="6"/>
        <v/>
      </c>
      <c r="F17" s="9" t="str">
        <f>IF(A17,SUMIFS(Data!C:C,Data!F:F,$C$4),"")</f>
        <v/>
      </c>
      <c r="G17" s="9" t="str">
        <f>IF(A17,SUMIFS(Data!$B:$B,Data!$F:$F,$B17),"")</f>
        <v/>
      </c>
      <c r="H17" s="9" t="str">
        <f t="shared" si="4"/>
        <v/>
      </c>
    </row>
    <row r="18" spans="1:13" x14ac:dyDescent="0.2">
      <c r="A18" t="b">
        <f t="shared" si="0"/>
        <v>0</v>
      </c>
      <c r="B18" s="3">
        <f t="shared" si="1"/>
        <v>47788</v>
      </c>
      <c r="C18" s="1">
        <f t="shared" si="5"/>
        <v>47788</v>
      </c>
      <c r="D18" s="1">
        <f t="shared" si="2"/>
        <v>47939</v>
      </c>
      <c r="E18" t="str">
        <f t="shared" si="6"/>
        <v/>
      </c>
      <c r="F18" s="9" t="str">
        <f>IF(A18,SUMIFS(Data!C:C,Data!F:F,$C$4),"")</f>
        <v/>
      </c>
      <c r="G18" s="9" t="str">
        <f>IF(A18,SUMIFS(Data!$B:$B,Data!$F:$F,$B18),"")</f>
        <v/>
      </c>
      <c r="H18" s="9" t="str">
        <f t="shared" si="4"/>
        <v/>
      </c>
      <c r="M18" s="8"/>
    </row>
    <row r="19" spans="1:13" x14ac:dyDescent="0.2">
      <c r="A19" t="b">
        <f t="shared" si="0"/>
        <v>0</v>
      </c>
      <c r="B19" s="3">
        <f t="shared" si="1"/>
        <v>47969</v>
      </c>
      <c r="C19" s="1">
        <f t="shared" si="5"/>
        <v>47969</v>
      </c>
      <c r="D19" s="1">
        <f t="shared" si="2"/>
        <v>48122</v>
      </c>
      <c r="E19" t="str">
        <f t="shared" si="6"/>
        <v/>
      </c>
      <c r="F19" s="9" t="str">
        <f>IF(A19,SUMIFS(Data!C:C,Data!F:F,$C$4),"")</f>
        <v/>
      </c>
      <c r="G19" s="9" t="str">
        <f>IF(A19,SUMIFS(Data!$B:$B,Data!$F:$F,$B19),"")</f>
        <v/>
      </c>
      <c r="H19" s="9" t="str">
        <f t="shared" si="4"/>
        <v/>
      </c>
    </row>
    <row r="20" spans="1:13" x14ac:dyDescent="0.2">
      <c r="A20" t="b">
        <f t="shared" si="0"/>
        <v>0</v>
      </c>
      <c r="B20" s="3">
        <f t="shared" si="1"/>
        <v>48153</v>
      </c>
      <c r="C20" s="1">
        <f t="shared" si="5"/>
        <v>48153</v>
      </c>
      <c r="D20" s="1">
        <f t="shared" si="2"/>
        <v>48305</v>
      </c>
      <c r="E20" t="str">
        <f t="shared" si="6"/>
        <v/>
      </c>
      <c r="F20" s="9" t="str">
        <f>IF(A20,SUMIFS(Data!C:C,Data!F:F,$C$4),"")</f>
        <v/>
      </c>
      <c r="G20" s="9" t="str">
        <f>IF(A20,SUMIFS(Data!$B:$B,Data!$F:$F,$B20),"")</f>
        <v/>
      </c>
      <c r="H20" s="9" t="str">
        <f t="shared" si="4"/>
        <v/>
      </c>
    </row>
    <row r="21" spans="1:13" x14ac:dyDescent="0.2">
      <c r="A21" t="b">
        <f t="shared" si="0"/>
        <v>0</v>
      </c>
      <c r="B21" s="3">
        <f t="shared" si="1"/>
        <v>48335</v>
      </c>
      <c r="C21" s="1">
        <f t="shared" si="5"/>
        <v>48335</v>
      </c>
      <c r="D21" s="1">
        <f t="shared" si="2"/>
        <v>48488</v>
      </c>
      <c r="E21" t="str">
        <f t="shared" si="6"/>
        <v/>
      </c>
      <c r="F21" s="9" t="str">
        <f>IF(A21,SUMIFS(Data!C:C,Data!F:F,$C$4),"")</f>
        <v/>
      </c>
      <c r="G21" s="9" t="str">
        <f>IF(A21,SUMIFS(Data!$B:$B,Data!$F:$F,$B21),"")</f>
        <v/>
      </c>
      <c r="H21" s="9" t="str">
        <f t="shared" si="4"/>
        <v/>
      </c>
    </row>
    <row r="22" spans="1:13" x14ac:dyDescent="0.2">
      <c r="A22" t="b">
        <f t="shared" si="0"/>
        <v>0</v>
      </c>
      <c r="B22" s="3">
        <f t="shared" si="1"/>
        <v>48519</v>
      </c>
      <c r="C22" s="1">
        <f t="shared" si="5"/>
        <v>48519</v>
      </c>
      <c r="D22" s="1">
        <f t="shared" si="2"/>
        <v>48670</v>
      </c>
      <c r="E22" t="str">
        <f t="shared" si="6"/>
        <v/>
      </c>
      <c r="F22" s="9" t="str">
        <f>IF(A22,SUMIFS(Data!C:C,Data!F:F,$C$4),"")</f>
        <v/>
      </c>
      <c r="G22" s="9" t="str">
        <f>IF(A22,SUMIFS(Data!$B:$B,Data!$F:$F,$B22),"")</f>
        <v/>
      </c>
      <c r="H22" s="9" t="str">
        <f t="shared" si="4"/>
        <v/>
      </c>
    </row>
    <row r="23" spans="1:13" x14ac:dyDescent="0.2">
      <c r="A23" t="b">
        <f t="shared" si="0"/>
        <v>0</v>
      </c>
      <c r="B23" s="3">
        <f t="shared" si="1"/>
        <v>48700</v>
      </c>
      <c r="C23" s="1">
        <f t="shared" si="5"/>
        <v>48700</v>
      </c>
      <c r="D23" s="1">
        <f t="shared" si="2"/>
        <v>48853</v>
      </c>
      <c r="E23" t="str">
        <f t="shared" si="6"/>
        <v/>
      </c>
      <c r="F23" s="9" t="str">
        <f>IF(A23,SUMIFS(Data!C:C,Data!F:F,$C$4),"")</f>
        <v/>
      </c>
      <c r="G23" s="9" t="str">
        <f>IF(A23,SUMIFS(Data!$B:$B,Data!$F:$F,$B23),"")</f>
        <v/>
      </c>
      <c r="H23" s="9" t="str">
        <f t="shared" si="4"/>
        <v/>
      </c>
    </row>
    <row r="24" spans="1:13" x14ac:dyDescent="0.2">
      <c r="A24" t="b">
        <f t="shared" si="0"/>
        <v>0</v>
      </c>
      <c r="B24" s="3">
        <f t="shared" si="1"/>
        <v>48884</v>
      </c>
      <c r="C24" s="1">
        <f t="shared" si="5"/>
        <v>48884</v>
      </c>
      <c r="D24" s="1">
        <f t="shared" si="2"/>
        <v>49035</v>
      </c>
      <c r="E24" t="str">
        <f t="shared" si="6"/>
        <v/>
      </c>
      <c r="F24" s="9" t="str">
        <f>IF(A24,SUMIFS(Data!C:C,Data!F:F,$C$4),"")</f>
        <v/>
      </c>
      <c r="G24" s="9" t="str">
        <f>IF(A24,SUMIFS(Data!$B:$B,Data!$F:$F,$B24),"")</f>
        <v/>
      </c>
      <c r="H24" s="9" t="str">
        <f t="shared" si="4"/>
        <v/>
      </c>
    </row>
    <row r="25" spans="1:13" x14ac:dyDescent="0.2">
      <c r="A25" t="b">
        <f t="shared" si="0"/>
        <v>0</v>
      </c>
      <c r="B25" s="3">
        <f t="shared" si="1"/>
        <v>49065</v>
      </c>
      <c r="C25" s="1">
        <f t="shared" si="5"/>
        <v>49065</v>
      </c>
      <c r="D25" s="1">
        <f t="shared" si="2"/>
        <v>49218</v>
      </c>
      <c r="E25" t="str">
        <f t="shared" si="6"/>
        <v/>
      </c>
      <c r="F25" s="9" t="str">
        <f>IF(A25,SUMIFS(Data!C:C,Data!F:F,$C$4),"")</f>
        <v/>
      </c>
      <c r="G25" s="9" t="str">
        <f>IF(A25,SUMIFS(Data!$B:$B,Data!$F:$F,$B25),"")</f>
        <v/>
      </c>
      <c r="H25" s="9" t="str">
        <f t="shared" si="4"/>
        <v/>
      </c>
    </row>
    <row r="26" spans="1:13" x14ac:dyDescent="0.2">
      <c r="A26" t="b">
        <f t="shared" si="0"/>
        <v>0</v>
      </c>
      <c r="B26" s="3">
        <f t="shared" si="1"/>
        <v>49249</v>
      </c>
      <c r="C26" s="1">
        <f t="shared" si="5"/>
        <v>49249</v>
      </c>
      <c r="D26" s="1">
        <f t="shared" si="2"/>
        <v>49400</v>
      </c>
      <c r="E26" t="str">
        <f t="shared" si="6"/>
        <v/>
      </c>
      <c r="F26" s="9" t="str">
        <f>IF(A26,SUMIFS(Data!C:C,Data!F:F,$C$4),"")</f>
        <v/>
      </c>
      <c r="G26" s="9" t="str">
        <f>IF(A26,SUMIFS(Data!$B:$B,Data!$F:$F,$B26),"")</f>
        <v/>
      </c>
      <c r="H26" s="9" t="str">
        <f t="shared" si="4"/>
        <v/>
      </c>
    </row>
    <row r="27" spans="1:13" x14ac:dyDescent="0.2">
      <c r="A27" t="b">
        <f t="shared" si="0"/>
        <v>0</v>
      </c>
      <c r="B27" s="3">
        <f t="shared" si="1"/>
        <v>49430</v>
      </c>
      <c r="C27" s="1">
        <f t="shared" si="5"/>
        <v>49430</v>
      </c>
      <c r="D27" s="1">
        <f t="shared" si="2"/>
        <v>49583</v>
      </c>
      <c r="E27" t="str">
        <f t="shared" si="6"/>
        <v/>
      </c>
      <c r="F27" s="9" t="str">
        <f>IF(A27,SUMIFS(Data!C:C,Data!F:F,$C$4),"")</f>
        <v/>
      </c>
      <c r="G27" s="9" t="str">
        <f>IF(A27,SUMIFS(Data!$B:$B,Data!$F:$F,$B27),"")</f>
        <v/>
      </c>
      <c r="H27" s="9" t="str">
        <f t="shared" si="4"/>
        <v/>
      </c>
    </row>
    <row r="28" spans="1:13" x14ac:dyDescent="0.2">
      <c r="A28" t="b">
        <f t="shared" si="0"/>
        <v>0</v>
      </c>
      <c r="B28" s="3">
        <f t="shared" si="1"/>
        <v>49614</v>
      </c>
      <c r="C28" s="1">
        <f t="shared" si="5"/>
        <v>49614</v>
      </c>
      <c r="D28" s="1">
        <f t="shared" si="2"/>
        <v>49766</v>
      </c>
      <c r="E28" t="str">
        <f t="shared" si="6"/>
        <v/>
      </c>
      <c r="F28" s="9" t="str">
        <f>IF(A28,SUMIFS(Data!C:C,Data!F:F,$C$4),"")</f>
        <v/>
      </c>
      <c r="G28" s="9" t="str">
        <f>IF(A28,SUMIFS(Data!$B:$B,Data!$F:$F,$B28),"")</f>
        <v/>
      </c>
      <c r="H28" s="9" t="str">
        <f t="shared" si="4"/>
        <v/>
      </c>
    </row>
    <row r="29" spans="1:13" x14ac:dyDescent="0.2">
      <c r="A29" t="b">
        <f t="shared" si="0"/>
        <v>0</v>
      </c>
      <c r="B29" s="3">
        <f t="shared" si="1"/>
        <v>49796</v>
      </c>
      <c r="C29" s="1">
        <f t="shared" si="5"/>
        <v>49796</v>
      </c>
      <c r="D29" s="1">
        <f t="shared" si="2"/>
        <v>49949</v>
      </c>
      <c r="E29" t="str">
        <f t="shared" si="6"/>
        <v/>
      </c>
      <c r="F29" s="9" t="str">
        <f>IF(A29,SUMIFS(Data!C:C,Data!F:F,$C$4),"")</f>
        <v/>
      </c>
      <c r="G29" s="9" t="str">
        <f>IF(A29,SUMIFS(Data!$B:$B,Data!$F:$F,$B29),"")</f>
        <v/>
      </c>
      <c r="H29" s="9" t="str">
        <f t="shared" si="4"/>
        <v/>
      </c>
    </row>
    <row r="30" spans="1:13" x14ac:dyDescent="0.2">
      <c r="A30" t="b">
        <f t="shared" si="0"/>
        <v>0</v>
      </c>
      <c r="B30" s="3">
        <f t="shared" si="1"/>
        <v>49980</v>
      </c>
      <c r="C30" s="1">
        <f t="shared" si="5"/>
        <v>49980</v>
      </c>
      <c r="D30" s="1">
        <f t="shared" si="2"/>
        <v>50131</v>
      </c>
      <c r="E30" t="str">
        <f t="shared" si="6"/>
        <v/>
      </c>
      <c r="F30" s="9" t="str">
        <f>IF(A30,SUMIFS(Data!C:C,Data!F:F,$C$4),"")</f>
        <v/>
      </c>
      <c r="G30" s="9" t="str">
        <f>IF(A30,SUMIFS(Data!$B:$B,Data!$F:$F,$B30),"")</f>
        <v/>
      </c>
      <c r="H30" s="9" t="str">
        <f t="shared" si="4"/>
        <v/>
      </c>
    </row>
    <row r="31" spans="1:13" x14ac:dyDescent="0.2">
      <c r="A31" t="b">
        <f t="shared" si="0"/>
        <v>0</v>
      </c>
      <c r="B31" s="3">
        <f t="shared" si="1"/>
        <v>50161</v>
      </c>
      <c r="C31" s="1">
        <f t="shared" si="5"/>
        <v>50161</v>
      </c>
      <c r="D31" s="1">
        <f t="shared" si="2"/>
        <v>50314</v>
      </c>
      <c r="E31" t="str">
        <f t="shared" si="6"/>
        <v/>
      </c>
      <c r="F31" s="9" t="str">
        <f>IF(A31,SUMIFS(Data!C:C,Data!F:F,$C$4),"")</f>
        <v/>
      </c>
      <c r="G31" s="9" t="str">
        <f>IF(A31,SUMIFS(Data!$B:$B,Data!$F:$F,$B31),"")</f>
        <v/>
      </c>
      <c r="H31" s="9" t="str">
        <f t="shared" si="4"/>
        <v/>
      </c>
    </row>
    <row r="32" spans="1:13" x14ac:dyDescent="0.2">
      <c r="A32" t="b">
        <f t="shared" si="0"/>
        <v>0</v>
      </c>
      <c r="B32" s="3">
        <f t="shared" si="1"/>
        <v>50345</v>
      </c>
      <c r="C32" s="1">
        <f t="shared" si="5"/>
        <v>50345</v>
      </c>
      <c r="D32" s="1">
        <f t="shared" si="2"/>
        <v>50496</v>
      </c>
      <c r="E32" t="str">
        <f t="shared" si="6"/>
        <v/>
      </c>
      <c r="F32" s="9" t="str">
        <f>IF(A32,SUMIFS(Data!C:C,Data!F:F,$C$4),"")</f>
        <v/>
      </c>
      <c r="G32" s="9" t="str">
        <f>IF(A32,SUMIFS(Data!$B:$B,Data!$F:$F,$B32),"")</f>
        <v/>
      </c>
      <c r="H32" s="9" t="str">
        <f t="shared" si="4"/>
        <v/>
      </c>
    </row>
    <row r="33" spans="1:8" x14ac:dyDescent="0.2">
      <c r="A33" t="b">
        <f t="shared" si="0"/>
        <v>0</v>
      </c>
      <c r="B33" s="3">
        <f t="shared" si="1"/>
        <v>50526</v>
      </c>
      <c r="C33" s="1">
        <f t="shared" si="5"/>
        <v>50526</v>
      </c>
      <c r="D33" s="1">
        <f t="shared" si="2"/>
        <v>50679</v>
      </c>
      <c r="E33" t="str">
        <f t="shared" si="6"/>
        <v/>
      </c>
      <c r="F33" s="9" t="str">
        <f>IF(A33,SUMIFS(Data!C:C,Data!F:F,$C$4),"")</f>
        <v/>
      </c>
      <c r="G33" s="9" t="str">
        <f>IF(A33,SUMIFS(Data!$B:$B,Data!$F:$F,$B33),"")</f>
        <v/>
      </c>
      <c r="H33" s="9" t="str">
        <f t="shared" si="4"/>
        <v/>
      </c>
    </row>
    <row r="34" spans="1:8" x14ac:dyDescent="0.2">
      <c r="A34" t="b">
        <f t="shared" si="0"/>
        <v>0</v>
      </c>
      <c r="B34" s="3">
        <f t="shared" si="1"/>
        <v>50710</v>
      </c>
      <c r="C34" s="1">
        <f t="shared" si="5"/>
        <v>50710</v>
      </c>
      <c r="D34" s="1">
        <f t="shared" si="2"/>
        <v>50861</v>
      </c>
      <c r="E34" t="str">
        <f t="shared" si="6"/>
        <v/>
      </c>
      <c r="F34" s="9" t="str">
        <f>IF(A34,SUMIFS(Data!C:C,Data!F:F,$C$4),"")</f>
        <v/>
      </c>
      <c r="G34" s="9" t="str">
        <f>IF(A34,SUMIFS(Data!$B:$B,Data!$F:$F,$B34),"")</f>
        <v/>
      </c>
      <c r="H34" s="9" t="str">
        <f t="shared" si="4"/>
        <v/>
      </c>
    </row>
    <row r="35" spans="1:8" x14ac:dyDescent="0.2">
      <c r="A35" t="b">
        <f t="shared" si="0"/>
        <v>0</v>
      </c>
      <c r="B35" s="3">
        <f t="shared" si="1"/>
        <v>50891</v>
      </c>
      <c r="C35" s="1">
        <f t="shared" si="5"/>
        <v>50891</v>
      </c>
      <c r="D35" s="1">
        <f t="shared" si="2"/>
        <v>51044</v>
      </c>
      <c r="E35" t="str">
        <f t="shared" si="6"/>
        <v/>
      </c>
      <c r="F35" s="9" t="str">
        <f>IF(A35,SUMIFS(Data!C:C,Data!F:F,$C$4),"")</f>
        <v/>
      </c>
      <c r="G35" s="9" t="str">
        <f>IF(A35,SUMIFS(Data!$B:$B,Data!$F:$F,$B35),"")</f>
        <v/>
      </c>
      <c r="H35" s="9" t="str">
        <f t="shared" si="4"/>
        <v/>
      </c>
    </row>
    <row r="36" spans="1:8" x14ac:dyDescent="0.2">
      <c r="A36" t="b">
        <f t="shared" si="0"/>
        <v>0</v>
      </c>
      <c r="B36" s="3">
        <f t="shared" si="1"/>
        <v>51075</v>
      </c>
      <c r="C36" s="1">
        <f t="shared" si="5"/>
        <v>51075</v>
      </c>
      <c r="D36" s="1">
        <f t="shared" si="2"/>
        <v>51227</v>
      </c>
      <c r="E36" t="str">
        <f t="shared" si="6"/>
        <v/>
      </c>
      <c r="F36" s="9" t="str">
        <f>IF(A36,SUMIFS(Data!C:C,Data!F:F,$C$4),"")</f>
        <v/>
      </c>
      <c r="G36" s="9" t="str">
        <f>IF(A36,SUMIFS(Data!$B:$B,Data!$F:$F,$B36),"")</f>
        <v/>
      </c>
      <c r="H36" s="9" t="str">
        <f t="shared" si="4"/>
        <v/>
      </c>
    </row>
    <row r="37" spans="1:8" x14ac:dyDescent="0.2">
      <c r="A37" t="b">
        <f t="shared" si="0"/>
        <v>0</v>
      </c>
      <c r="B37" s="3">
        <f t="shared" si="1"/>
        <v>51257</v>
      </c>
      <c r="C37" s="1">
        <f t="shared" si="5"/>
        <v>51257</v>
      </c>
      <c r="D37" s="1">
        <f t="shared" si="2"/>
        <v>51410</v>
      </c>
      <c r="E37" t="str">
        <f t="shared" si="6"/>
        <v/>
      </c>
      <c r="F37" s="9" t="str">
        <f>IF(A37,SUMIFS(Data!C:C,Data!F:F,$C$4),"")</f>
        <v/>
      </c>
      <c r="G37" s="9" t="str">
        <f>IF(A37,SUMIFS(Data!$B:$B,Data!$F:$F,$B37),"")</f>
        <v/>
      </c>
      <c r="H37" s="9" t="str">
        <f t="shared" si="4"/>
        <v/>
      </c>
    </row>
    <row r="38" spans="1:8" x14ac:dyDescent="0.2">
      <c r="A38" t="b">
        <f t="shared" si="0"/>
        <v>0</v>
      </c>
      <c r="B38" s="3">
        <f t="shared" si="1"/>
        <v>51441</v>
      </c>
      <c r="C38" s="1">
        <f t="shared" si="5"/>
        <v>51441</v>
      </c>
      <c r="D38" s="1">
        <f t="shared" si="2"/>
        <v>51592</v>
      </c>
      <c r="E38" t="str">
        <f t="shared" si="6"/>
        <v/>
      </c>
      <c r="F38" s="9" t="str">
        <f>IF(A38,SUMIFS(Data!C:C,Data!F:F,$C$4),"")</f>
        <v/>
      </c>
      <c r="G38" s="9" t="str">
        <f>IF(A38,SUMIFS(Data!$B:$B,Data!$F:$F,$B38),"")</f>
        <v/>
      </c>
      <c r="H38" s="9" t="str">
        <f t="shared" si="4"/>
        <v/>
      </c>
    </row>
    <row r="39" spans="1:8" x14ac:dyDescent="0.2">
      <c r="A39" t="b">
        <f t="shared" ref="A39:A70" si="7">AND($B$4,B39&lt;=$A$6)</f>
        <v>0</v>
      </c>
      <c r="B39" s="3">
        <f t="shared" si="1"/>
        <v>51622</v>
      </c>
      <c r="C39" s="1">
        <f t="shared" si="5"/>
        <v>51622</v>
      </c>
      <c r="D39" s="1">
        <f t="shared" si="2"/>
        <v>51775</v>
      </c>
      <c r="E39" t="str">
        <f t="shared" si="6"/>
        <v/>
      </c>
      <c r="F39" s="9" t="str">
        <f>IF(A39,SUMIFS(Data!C:C,Data!F:F,$C$4),"")</f>
        <v/>
      </c>
      <c r="G39" s="9" t="str">
        <f>IF(A39,SUMIFS(Data!$B:$B,Data!$F:$F,$B39),"")</f>
        <v/>
      </c>
      <c r="H39" s="9" t="str">
        <f t="shared" si="4"/>
        <v/>
      </c>
    </row>
    <row r="40" spans="1:8" x14ac:dyDescent="0.2">
      <c r="A40" t="b">
        <f t="shared" si="7"/>
        <v>0</v>
      </c>
      <c r="B40" s="3">
        <f t="shared" si="1"/>
        <v>51806</v>
      </c>
      <c r="C40" s="1">
        <f t="shared" si="5"/>
        <v>51806</v>
      </c>
      <c r="D40" s="1">
        <f t="shared" si="2"/>
        <v>51957</v>
      </c>
      <c r="E40" t="str">
        <f t="shared" si="6"/>
        <v/>
      </c>
      <c r="F40" s="9" t="str">
        <f>IF(A40,SUMIFS(Data!C:C,Data!F:F,$C$4),"")</f>
        <v/>
      </c>
      <c r="G40" s="9" t="str">
        <f>IF(A40,SUMIFS(Data!$B:$B,Data!$F:$F,$B40),"")</f>
        <v/>
      </c>
      <c r="H40" s="9" t="str">
        <f t="shared" si="4"/>
        <v/>
      </c>
    </row>
    <row r="41" spans="1:8" x14ac:dyDescent="0.2">
      <c r="A41" t="b">
        <f t="shared" si="7"/>
        <v>0</v>
      </c>
      <c r="B41" s="3">
        <f t="shared" si="1"/>
        <v>51987</v>
      </c>
      <c r="C41" s="1">
        <f t="shared" si="5"/>
        <v>51987</v>
      </c>
      <c r="D41" s="1">
        <f t="shared" si="2"/>
        <v>52140</v>
      </c>
      <c r="E41" t="str">
        <f t="shared" si="6"/>
        <v/>
      </c>
      <c r="F41" s="9" t="str">
        <f>IF(A41,SUMIFS(Data!C:C,Data!F:F,$C$4),"")</f>
        <v/>
      </c>
      <c r="G41" s="9" t="str">
        <f>IF(A41,SUMIFS(Data!$B:$B,Data!$F:$F,$B41),"")</f>
        <v/>
      </c>
      <c r="H41" s="9" t="str">
        <f t="shared" si="4"/>
        <v/>
      </c>
    </row>
    <row r="42" spans="1:8" x14ac:dyDescent="0.2">
      <c r="A42" t="b">
        <f t="shared" si="7"/>
        <v>0</v>
      </c>
      <c r="B42" s="3">
        <f t="shared" si="1"/>
        <v>52171</v>
      </c>
      <c r="C42" s="1">
        <f t="shared" si="5"/>
        <v>52171</v>
      </c>
      <c r="D42" s="1">
        <f t="shared" si="2"/>
        <v>52322</v>
      </c>
      <c r="E42" t="str">
        <f t="shared" si="6"/>
        <v/>
      </c>
      <c r="F42" s="9" t="str">
        <f>IF(A42,SUMIFS(Data!C:C,Data!F:F,$C$4),"")</f>
        <v/>
      </c>
      <c r="G42" s="9" t="str">
        <f>IF(A42,SUMIFS(Data!$B:$B,Data!$F:$F,$B42),"")</f>
        <v/>
      </c>
      <c r="H42" s="9" t="str">
        <f t="shared" si="4"/>
        <v/>
      </c>
    </row>
    <row r="43" spans="1:8" x14ac:dyDescent="0.2">
      <c r="A43" t="b">
        <f t="shared" si="7"/>
        <v>0</v>
      </c>
      <c r="B43" s="3">
        <f t="shared" si="1"/>
        <v>52352</v>
      </c>
      <c r="C43" s="1">
        <f t="shared" si="5"/>
        <v>52352</v>
      </c>
      <c r="D43" s="1">
        <f t="shared" si="2"/>
        <v>52505</v>
      </c>
      <c r="E43" t="str">
        <f t="shared" si="6"/>
        <v/>
      </c>
      <c r="F43" s="9" t="str">
        <f>IF(A43,SUMIFS(Data!C:C,Data!F:F,$C$4),"")</f>
        <v/>
      </c>
      <c r="G43" s="9" t="str">
        <f>IF(A43,SUMIFS(Data!$B:$B,Data!$F:$F,$B43),"")</f>
        <v/>
      </c>
      <c r="H43" s="9" t="str">
        <f t="shared" si="4"/>
        <v/>
      </c>
    </row>
    <row r="44" spans="1:8" x14ac:dyDescent="0.2">
      <c r="A44" t="b">
        <f t="shared" si="7"/>
        <v>0</v>
      </c>
      <c r="B44" s="3">
        <f t="shared" si="1"/>
        <v>52536</v>
      </c>
      <c r="C44" s="1">
        <f t="shared" si="5"/>
        <v>52536</v>
      </c>
      <c r="D44" s="1">
        <f t="shared" si="2"/>
        <v>52688</v>
      </c>
      <c r="E44" t="str">
        <f t="shared" si="6"/>
        <v/>
      </c>
      <c r="F44" s="9" t="str">
        <f>IF(A44,SUMIFS(Data!C:C,Data!F:F,$C$4),"")</f>
        <v/>
      </c>
      <c r="G44" s="9" t="str">
        <f>IF(A44,SUMIFS(Data!$B:$B,Data!$F:$F,$B44),"")</f>
        <v/>
      </c>
      <c r="H44" s="9" t="str">
        <f t="shared" si="4"/>
        <v/>
      </c>
    </row>
    <row r="45" spans="1:8" x14ac:dyDescent="0.2">
      <c r="A45" t="b">
        <f t="shared" si="7"/>
        <v>0</v>
      </c>
      <c r="B45" s="3">
        <f t="shared" si="1"/>
        <v>52718</v>
      </c>
      <c r="C45" s="1">
        <f t="shared" si="5"/>
        <v>52718</v>
      </c>
      <c r="D45" s="1">
        <f t="shared" si="2"/>
        <v>52871</v>
      </c>
      <c r="E45" t="str">
        <f t="shared" si="6"/>
        <v/>
      </c>
      <c r="F45" s="9" t="str">
        <f>IF(A45,SUMIFS(Data!C:C,Data!F:F,$C$4),"")</f>
        <v/>
      </c>
      <c r="G45" s="9" t="str">
        <f>IF(A45,SUMIFS(Data!$B:$B,Data!$F:$F,$B45),"")</f>
        <v/>
      </c>
      <c r="H45" s="9" t="str">
        <f t="shared" si="4"/>
        <v/>
      </c>
    </row>
    <row r="46" spans="1:8" x14ac:dyDescent="0.2">
      <c r="A46" t="b">
        <f t="shared" si="7"/>
        <v>0</v>
      </c>
      <c r="B46" s="3">
        <f t="shared" si="1"/>
        <v>52902</v>
      </c>
      <c r="C46" s="1">
        <f t="shared" si="5"/>
        <v>52902</v>
      </c>
      <c r="D46" s="1">
        <f t="shared" si="2"/>
        <v>53053</v>
      </c>
      <c r="E46" t="str">
        <f t="shared" si="6"/>
        <v/>
      </c>
      <c r="F46" s="9" t="str">
        <f>IF(A46,SUMIFS(Data!C:C,Data!F:F,$C$4),"")</f>
        <v/>
      </c>
      <c r="G46" s="9" t="str">
        <f>IF(A46,SUMIFS(Data!$B:$B,Data!$F:$F,$B46),"")</f>
        <v/>
      </c>
      <c r="H46" s="9" t="str">
        <f t="shared" si="4"/>
        <v/>
      </c>
    </row>
    <row r="47" spans="1:8" x14ac:dyDescent="0.2">
      <c r="A47" t="b">
        <f t="shared" si="7"/>
        <v>0</v>
      </c>
      <c r="B47" s="3">
        <f t="shared" si="1"/>
        <v>53083</v>
      </c>
      <c r="C47" s="1">
        <f t="shared" si="5"/>
        <v>53083</v>
      </c>
      <c r="D47" s="1">
        <f t="shared" si="2"/>
        <v>53236</v>
      </c>
      <c r="E47" t="str">
        <f t="shared" si="6"/>
        <v/>
      </c>
      <c r="F47" s="9" t="str">
        <f>IF(A47,SUMIFS(Data!C:C,Data!F:F,$C$4),"")</f>
        <v/>
      </c>
      <c r="G47" s="9" t="str">
        <f>IF(A47,SUMIFS(Data!$B:$B,Data!$F:$F,$B47),"")</f>
        <v/>
      </c>
      <c r="H47" s="9" t="str">
        <f t="shared" si="4"/>
        <v/>
      </c>
    </row>
    <row r="48" spans="1:8" x14ac:dyDescent="0.2">
      <c r="A48" t="b">
        <f t="shared" si="7"/>
        <v>0</v>
      </c>
      <c r="B48" s="3">
        <f t="shared" si="1"/>
        <v>53267</v>
      </c>
      <c r="C48" s="1">
        <f t="shared" si="5"/>
        <v>53267</v>
      </c>
      <c r="D48" s="1">
        <f t="shared" si="2"/>
        <v>53418</v>
      </c>
      <c r="E48" t="str">
        <f t="shared" si="6"/>
        <v/>
      </c>
      <c r="F48" s="9" t="str">
        <f>IF(A48,SUMIFS(Data!C:C,Data!F:F,$C$4),"")</f>
        <v/>
      </c>
      <c r="G48" s="9" t="str">
        <f>IF(A48,SUMIFS(Data!$B:$B,Data!$F:$F,$B48),"")</f>
        <v/>
      </c>
      <c r="H48" s="9" t="str">
        <f t="shared" si="4"/>
        <v/>
      </c>
    </row>
    <row r="49" spans="1:8" x14ac:dyDescent="0.2">
      <c r="A49" t="b">
        <f t="shared" si="7"/>
        <v>0</v>
      </c>
      <c r="B49" s="3">
        <f t="shared" si="1"/>
        <v>53448</v>
      </c>
      <c r="C49" s="1">
        <f t="shared" si="5"/>
        <v>53448</v>
      </c>
      <c r="D49" s="1">
        <f t="shared" si="2"/>
        <v>53601</v>
      </c>
      <c r="E49" t="str">
        <f t="shared" si="6"/>
        <v/>
      </c>
      <c r="F49" s="9" t="str">
        <f>IF(A49,SUMIFS(Data!C:C,Data!F:F,$C$4),"")</f>
        <v/>
      </c>
      <c r="G49" s="9" t="str">
        <f>IF(A49,SUMIFS(Data!$B:$B,Data!$F:$F,$B49),"")</f>
        <v/>
      </c>
      <c r="H49" s="9" t="str">
        <f t="shared" si="4"/>
        <v/>
      </c>
    </row>
    <row r="50" spans="1:8" x14ac:dyDescent="0.2">
      <c r="A50" t="b">
        <f t="shared" si="7"/>
        <v>0</v>
      </c>
      <c r="B50" s="3">
        <f t="shared" si="1"/>
        <v>53632</v>
      </c>
      <c r="C50" s="1">
        <f t="shared" si="5"/>
        <v>53632</v>
      </c>
      <c r="D50" s="1">
        <f t="shared" si="2"/>
        <v>53783</v>
      </c>
      <c r="E50" t="str">
        <f t="shared" si="6"/>
        <v/>
      </c>
      <c r="F50" s="9" t="str">
        <f>IF(A50,SUMIFS(Data!C:C,Data!F:F,$C$4),"")</f>
        <v/>
      </c>
      <c r="G50" s="9" t="str">
        <f>IF(A50,SUMIFS(Data!$B:$B,Data!$F:$F,$B50),"")</f>
        <v/>
      </c>
      <c r="H50" s="9" t="str">
        <f t="shared" si="4"/>
        <v/>
      </c>
    </row>
    <row r="51" spans="1:8" x14ac:dyDescent="0.2">
      <c r="A51" t="b">
        <f t="shared" si="7"/>
        <v>0</v>
      </c>
      <c r="B51" s="3">
        <f t="shared" si="1"/>
        <v>53813</v>
      </c>
      <c r="C51" s="1">
        <f t="shared" si="5"/>
        <v>53813</v>
      </c>
      <c r="D51" s="1">
        <f t="shared" si="2"/>
        <v>53966</v>
      </c>
      <c r="E51" t="str">
        <f t="shared" si="6"/>
        <v/>
      </c>
      <c r="F51" s="9" t="str">
        <f>IF(A51,SUMIFS(Data!C:C,Data!F:F,$C$4),"")</f>
        <v/>
      </c>
      <c r="G51" s="9" t="str">
        <f>IF(A51,SUMIFS(Data!$B:$B,Data!$F:$F,$B51),"")</f>
        <v/>
      </c>
      <c r="H51" s="9" t="str">
        <f t="shared" si="4"/>
        <v/>
      </c>
    </row>
    <row r="52" spans="1:8" x14ac:dyDescent="0.2">
      <c r="A52" t="b">
        <f t="shared" si="7"/>
        <v>0</v>
      </c>
      <c r="B52" s="3">
        <f t="shared" si="1"/>
        <v>53997</v>
      </c>
      <c r="C52" s="1">
        <f t="shared" si="5"/>
        <v>53997</v>
      </c>
      <c r="D52" s="1">
        <f t="shared" si="2"/>
        <v>54149</v>
      </c>
      <c r="E52" t="str">
        <f t="shared" si="6"/>
        <v/>
      </c>
      <c r="F52" s="9" t="str">
        <f>IF(A52,SUMIFS(Data!C:C,Data!F:F,$C$4),"")</f>
        <v/>
      </c>
      <c r="G52" s="9" t="str">
        <f>IF(A52,SUMIFS(Data!$B:$B,Data!$F:$F,$B52),"")</f>
        <v/>
      </c>
      <c r="H52" s="9" t="str">
        <f t="shared" si="4"/>
        <v/>
      </c>
    </row>
    <row r="53" spans="1:8" x14ac:dyDescent="0.2">
      <c r="A53" t="b">
        <f t="shared" si="7"/>
        <v>0</v>
      </c>
      <c r="B53" s="3">
        <f t="shared" si="1"/>
        <v>54179</v>
      </c>
      <c r="C53" s="1">
        <f t="shared" si="5"/>
        <v>54179</v>
      </c>
      <c r="D53" s="1">
        <f t="shared" si="2"/>
        <v>54332</v>
      </c>
      <c r="E53" t="str">
        <f t="shared" si="6"/>
        <v/>
      </c>
      <c r="F53" s="9" t="str">
        <f>IF(A53,SUMIFS(Data!C:C,Data!F:F,$C$4),"")</f>
        <v/>
      </c>
      <c r="G53" s="9" t="str">
        <f>IF(A53,SUMIFS(Data!$B:$B,Data!$F:$F,$B53),"")</f>
        <v/>
      </c>
      <c r="H53" s="9" t="str">
        <f t="shared" si="4"/>
        <v/>
      </c>
    </row>
    <row r="54" spans="1:8" x14ac:dyDescent="0.2">
      <c r="A54" t="b">
        <f t="shared" si="7"/>
        <v>0</v>
      </c>
      <c r="B54" s="3">
        <f t="shared" si="1"/>
        <v>54363</v>
      </c>
      <c r="C54" s="1">
        <f t="shared" si="5"/>
        <v>54363</v>
      </c>
      <c r="D54" s="1">
        <f t="shared" si="2"/>
        <v>54514</v>
      </c>
      <c r="E54" t="str">
        <f t="shared" si="6"/>
        <v/>
      </c>
      <c r="F54" s="9" t="str">
        <f>IF(A54,SUMIFS(Data!C:C,Data!F:F,$C$4),"")</f>
        <v/>
      </c>
      <c r="G54" s="9" t="str">
        <f>IF(A54,SUMIFS(Data!$B:$B,Data!$F:$F,$B54),"")</f>
        <v/>
      </c>
      <c r="H54" s="9" t="str">
        <f t="shared" si="4"/>
        <v/>
      </c>
    </row>
    <row r="55" spans="1:8" x14ac:dyDescent="0.2">
      <c r="A55" t="b">
        <f t="shared" si="7"/>
        <v>0</v>
      </c>
      <c r="B55" s="3">
        <f t="shared" si="1"/>
        <v>54544</v>
      </c>
      <c r="C55" s="1">
        <f t="shared" si="5"/>
        <v>54544</v>
      </c>
      <c r="D55" s="1">
        <f t="shared" si="2"/>
        <v>54697</v>
      </c>
      <c r="E55" t="str">
        <f t="shared" si="6"/>
        <v/>
      </c>
      <c r="F55" s="9" t="str">
        <f>IF(A55,SUMIFS(Data!C:C,Data!F:F,$C$4),"")</f>
        <v/>
      </c>
      <c r="G55" s="9" t="str">
        <f>IF(A55,SUMIFS(Data!$B:$B,Data!$F:$F,$B55),"")</f>
        <v/>
      </c>
      <c r="H55" s="9" t="str">
        <f t="shared" si="4"/>
        <v/>
      </c>
    </row>
    <row r="56" spans="1:8" x14ac:dyDescent="0.2">
      <c r="A56" t="b">
        <f t="shared" si="7"/>
        <v>0</v>
      </c>
      <c r="B56" s="3">
        <f t="shared" si="1"/>
        <v>54728</v>
      </c>
      <c r="C56" s="1">
        <f t="shared" si="5"/>
        <v>54728</v>
      </c>
      <c r="D56" s="1">
        <f t="shared" si="2"/>
        <v>54879</v>
      </c>
      <c r="E56" t="str">
        <f t="shared" si="6"/>
        <v/>
      </c>
      <c r="F56" s="9" t="str">
        <f>IF(A56,SUMIFS(Data!C:C,Data!F:F,$C$4),"")</f>
        <v/>
      </c>
      <c r="G56" s="9" t="str">
        <f>IF(A56,SUMIFS(Data!$B:$B,Data!$F:$F,$B56),"")</f>
        <v/>
      </c>
      <c r="H56" s="9" t="str">
        <f t="shared" si="4"/>
        <v/>
      </c>
    </row>
    <row r="57" spans="1:8" x14ac:dyDescent="0.2">
      <c r="A57" t="b">
        <f t="shared" si="7"/>
        <v>0</v>
      </c>
      <c r="B57" s="3">
        <f t="shared" si="1"/>
        <v>54909</v>
      </c>
      <c r="C57" s="1">
        <f t="shared" si="5"/>
        <v>54909</v>
      </c>
      <c r="D57" s="1">
        <f t="shared" si="2"/>
        <v>55062</v>
      </c>
      <c r="E57" t="str">
        <f t="shared" si="6"/>
        <v/>
      </c>
      <c r="F57" s="9" t="str">
        <f>IF(A57,SUMIFS(Data!C:C,Data!F:F,$C$4),"")</f>
        <v/>
      </c>
      <c r="G57" s="9" t="str">
        <f>IF(A57,SUMIFS(Data!$B:$B,Data!$F:$F,$B57),"")</f>
        <v/>
      </c>
      <c r="H57" s="9" t="str">
        <f t="shared" si="4"/>
        <v/>
      </c>
    </row>
    <row r="58" spans="1:8" x14ac:dyDescent="0.2">
      <c r="A58" t="b">
        <f t="shared" si="7"/>
        <v>0</v>
      </c>
      <c r="B58" s="3">
        <f t="shared" si="1"/>
        <v>55093</v>
      </c>
      <c r="C58" s="1">
        <f t="shared" si="5"/>
        <v>55093</v>
      </c>
      <c r="D58" s="1">
        <f t="shared" si="2"/>
        <v>55244</v>
      </c>
      <c r="E58" t="str">
        <f t="shared" si="6"/>
        <v/>
      </c>
      <c r="F58" s="9" t="str">
        <f>IF(A58,SUMIFS(Data!C:C,Data!F:F,$C$4),"")</f>
        <v/>
      </c>
      <c r="G58" s="9" t="str">
        <f>IF(A58,SUMIFS(Data!$B:$B,Data!$F:$F,$B58),"")</f>
        <v/>
      </c>
      <c r="H58" s="9" t="str">
        <f t="shared" si="4"/>
        <v/>
      </c>
    </row>
    <row r="59" spans="1:8" x14ac:dyDescent="0.2">
      <c r="A59" t="b">
        <f t="shared" si="7"/>
        <v>0</v>
      </c>
      <c r="B59" s="3">
        <f t="shared" si="1"/>
        <v>55274</v>
      </c>
      <c r="C59" s="1">
        <f t="shared" si="5"/>
        <v>55274</v>
      </c>
      <c r="D59" s="1">
        <f t="shared" si="2"/>
        <v>55427</v>
      </c>
      <c r="E59" t="str">
        <f t="shared" si="6"/>
        <v/>
      </c>
      <c r="F59" s="9" t="str">
        <f>IF(A59,SUMIFS(Data!C:C,Data!F:F,$C$4),"")</f>
        <v/>
      </c>
      <c r="G59" s="9" t="str">
        <f>IF(A59,SUMIFS(Data!$B:$B,Data!$F:$F,$B59),"")</f>
        <v/>
      </c>
      <c r="H59" s="9" t="str">
        <f t="shared" si="4"/>
        <v/>
      </c>
    </row>
    <row r="60" spans="1:8" x14ac:dyDescent="0.2">
      <c r="A60" t="b">
        <f t="shared" si="7"/>
        <v>0</v>
      </c>
      <c r="B60" s="3">
        <f t="shared" si="1"/>
        <v>55458</v>
      </c>
      <c r="C60" s="1">
        <f t="shared" si="5"/>
        <v>55458</v>
      </c>
      <c r="D60" s="1">
        <f t="shared" si="2"/>
        <v>55610</v>
      </c>
      <c r="E60" t="str">
        <f t="shared" si="6"/>
        <v/>
      </c>
      <c r="F60" s="9" t="str">
        <f>IF(A60,SUMIFS(Data!C:C,Data!F:F,$C$4),"")</f>
        <v/>
      </c>
      <c r="G60" s="9" t="str">
        <f>IF(A60,SUMIFS(Data!$B:$B,Data!$F:$F,$B60),"")</f>
        <v/>
      </c>
      <c r="H60" s="9" t="str">
        <f t="shared" si="4"/>
        <v/>
      </c>
    </row>
    <row r="61" spans="1:8" x14ac:dyDescent="0.2">
      <c r="A61" t="b">
        <f t="shared" si="7"/>
        <v>0</v>
      </c>
      <c r="B61" s="3">
        <f t="shared" si="1"/>
        <v>55640</v>
      </c>
      <c r="C61" s="1">
        <f t="shared" si="5"/>
        <v>55640</v>
      </c>
      <c r="D61" s="1">
        <f t="shared" si="2"/>
        <v>55793</v>
      </c>
      <c r="E61" t="str">
        <f t="shared" si="6"/>
        <v/>
      </c>
      <c r="F61" s="9" t="str">
        <f>IF(A61,SUMIFS(Data!C:C,Data!F:F,$C$4),"")</f>
        <v/>
      </c>
      <c r="G61" s="9" t="str">
        <f>IF(A61,SUMIFS(Data!$B:$B,Data!$F:$F,$B61),"")</f>
        <v/>
      </c>
      <c r="H61" s="9" t="str">
        <f t="shared" si="4"/>
        <v/>
      </c>
    </row>
    <row r="62" spans="1:8" x14ac:dyDescent="0.2">
      <c r="A62" t="b">
        <f t="shared" si="7"/>
        <v>0</v>
      </c>
      <c r="B62" s="3">
        <f t="shared" si="1"/>
        <v>55824</v>
      </c>
      <c r="C62" s="1">
        <f t="shared" si="5"/>
        <v>55824</v>
      </c>
      <c r="D62" s="1">
        <f t="shared" si="2"/>
        <v>55975</v>
      </c>
      <c r="E62" t="str">
        <f t="shared" si="6"/>
        <v/>
      </c>
      <c r="F62" s="9" t="str">
        <f>IF(A62,SUMIFS(Data!C:C,Data!F:F,$C$4),"")</f>
        <v/>
      </c>
      <c r="G62" s="9" t="str">
        <f>IF(A62,SUMIFS(Data!$B:$B,Data!$F:$F,$B62),"")</f>
        <v/>
      </c>
      <c r="H62" s="9" t="str">
        <f t="shared" si="4"/>
        <v/>
      </c>
    </row>
    <row r="63" spans="1:8" x14ac:dyDescent="0.2">
      <c r="A63" t="b">
        <f t="shared" si="7"/>
        <v>0</v>
      </c>
      <c r="B63" s="3">
        <f t="shared" si="1"/>
        <v>56005</v>
      </c>
      <c r="C63" s="1">
        <f t="shared" si="5"/>
        <v>56005</v>
      </c>
      <c r="D63" s="1">
        <f t="shared" si="2"/>
        <v>56158</v>
      </c>
      <c r="E63" t="str">
        <f t="shared" si="6"/>
        <v/>
      </c>
      <c r="F63" s="9" t="str">
        <f>IF(A63,SUMIFS(Data!C:C,Data!F:F,$C$4),"")</f>
        <v/>
      </c>
      <c r="G63" s="9" t="str">
        <f>IF(A63,SUMIFS(Data!$B:$B,Data!$F:$F,$B63),"")</f>
        <v/>
      </c>
      <c r="H63" s="9" t="str">
        <f t="shared" si="4"/>
        <v/>
      </c>
    </row>
    <row r="64" spans="1:8" x14ac:dyDescent="0.2">
      <c r="A64" t="b">
        <f t="shared" si="7"/>
        <v>0</v>
      </c>
      <c r="B64" s="3">
        <f t="shared" si="1"/>
        <v>56189</v>
      </c>
      <c r="C64" s="1">
        <f t="shared" si="5"/>
        <v>56189</v>
      </c>
      <c r="D64" s="1">
        <f t="shared" si="2"/>
        <v>56340</v>
      </c>
      <c r="E64" t="str">
        <f t="shared" si="6"/>
        <v/>
      </c>
      <c r="F64" s="9" t="str">
        <f>IF(A64,SUMIFS(Data!C:C,Data!F:F,$C$4),"")</f>
        <v/>
      </c>
      <c r="G64" s="9" t="str">
        <f>IF(A64,SUMIFS(Data!$B:$B,Data!$F:$F,$B64),"")</f>
        <v/>
      </c>
      <c r="H64" s="9" t="str">
        <f t="shared" si="4"/>
        <v/>
      </c>
    </row>
    <row r="65" spans="1:8" x14ac:dyDescent="0.2">
      <c r="A65" t="b">
        <f t="shared" si="7"/>
        <v>0</v>
      </c>
      <c r="B65" s="3">
        <f t="shared" si="1"/>
        <v>56370</v>
      </c>
      <c r="C65" s="1">
        <f t="shared" si="5"/>
        <v>56370</v>
      </c>
      <c r="D65" s="1">
        <f t="shared" si="2"/>
        <v>56523</v>
      </c>
      <c r="E65" t="str">
        <f t="shared" si="6"/>
        <v/>
      </c>
      <c r="F65" s="9" t="str">
        <f>IF(A65,SUMIFS(Data!C:C,Data!F:F,$C$4),"")</f>
        <v/>
      </c>
      <c r="G65" s="9" t="str">
        <f>IF(A65,SUMIFS(Data!$B:$B,Data!$F:$F,$B65),"")</f>
        <v/>
      </c>
      <c r="H65" s="9" t="str">
        <f t="shared" si="4"/>
        <v/>
      </c>
    </row>
    <row r="66" spans="1:8" x14ac:dyDescent="0.2">
      <c r="A66" t="b">
        <f t="shared" si="7"/>
        <v>0</v>
      </c>
      <c r="B66" s="3">
        <f t="shared" si="1"/>
        <v>56554</v>
      </c>
      <c r="C66" s="1">
        <f t="shared" si="5"/>
        <v>56554</v>
      </c>
      <c r="D66" s="1">
        <f t="shared" si="2"/>
        <v>56705</v>
      </c>
      <c r="E66" t="str">
        <f t="shared" si="6"/>
        <v/>
      </c>
      <c r="F66" s="9" t="str">
        <f>IF(A66,SUMIFS(Data!C:C,Data!F:F,$C$4),"")</f>
        <v/>
      </c>
      <c r="G66" s="9" t="str">
        <f>IF(A66,SUMIFS(Data!$B:$B,Data!$F:$F,$B66),"")</f>
        <v/>
      </c>
      <c r="H66" s="9" t="str">
        <f t="shared" si="4"/>
        <v/>
      </c>
    </row>
    <row r="67" spans="1:8" x14ac:dyDescent="0.2">
      <c r="A67" t="b">
        <f t="shared" si="7"/>
        <v>0</v>
      </c>
      <c r="B67" s="3">
        <f t="shared" si="1"/>
        <v>56735</v>
      </c>
      <c r="C67" s="1">
        <f t="shared" si="5"/>
        <v>56735</v>
      </c>
      <c r="D67" s="1">
        <f t="shared" si="2"/>
        <v>56888</v>
      </c>
      <c r="E67" t="str">
        <f t="shared" si="6"/>
        <v/>
      </c>
      <c r="F67" s="9" t="str">
        <f>IF(A67,SUMIFS(Data!C:C,Data!F:F,$C$4),"")</f>
        <v/>
      </c>
      <c r="G67" s="9" t="str">
        <f>IF(A67,SUMIFS(Data!$B:$B,Data!$F:$F,$B67),"")</f>
        <v/>
      </c>
      <c r="H67" s="9" t="str">
        <f t="shared" si="4"/>
        <v/>
      </c>
    </row>
    <row r="68" spans="1:8" x14ac:dyDescent="0.2">
      <c r="A68" t="b">
        <f t="shared" si="7"/>
        <v>0</v>
      </c>
      <c r="B68" s="3">
        <f t="shared" si="1"/>
        <v>56919</v>
      </c>
      <c r="C68" s="1">
        <f t="shared" si="5"/>
        <v>56919</v>
      </c>
      <c r="D68" s="1">
        <f t="shared" si="2"/>
        <v>57071</v>
      </c>
      <c r="E68" t="str">
        <f t="shared" si="6"/>
        <v/>
      </c>
      <c r="F68" s="9" t="str">
        <f>IF(A68,SUMIFS(Data!C:C,Data!F:F,$C$4),"")</f>
        <v/>
      </c>
      <c r="G68" s="9" t="str">
        <f>IF(A68,SUMIFS(Data!$B:$B,Data!$F:$F,$B68),"")</f>
        <v/>
      </c>
      <c r="H68" s="9" t="str">
        <f t="shared" si="4"/>
        <v/>
      </c>
    </row>
    <row r="69" spans="1:8" x14ac:dyDescent="0.2">
      <c r="A69" t="b">
        <f t="shared" si="7"/>
        <v>0</v>
      </c>
      <c r="B69" s="3">
        <f t="shared" si="1"/>
        <v>57101</v>
      </c>
      <c r="C69" s="1">
        <f t="shared" si="5"/>
        <v>57101</v>
      </c>
      <c r="D69" s="1">
        <f t="shared" si="2"/>
        <v>57254</v>
      </c>
      <c r="E69" t="str">
        <f t="shared" si="6"/>
        <v/>
      </c>
      <c r="F69" s="9" t="str">
        <f>IF(A69,SUMIFS(Data!C:C,Data!F:F,$C$4),"")</f>
        <v/>
      </c>
      <c r="G69" s="9" t="str">
        <f>IF(A69,SUMIFS(Data!$B:$B,Data!$F:$F,$B69),"")</f>
        <v/>
      </c>
      <c r="H69" s="9" t="str">
        <f t="shared" si="4"/>
        <v/>
      </c>
    </row>
    <row r="70" spans="1:8" x14ac:dyDescent="0.2">
      <c r="A70" t="b">
        <f t="shared" si="7"/>
        <v>0</v>
      </c>
      <c r="B70" s="3">
        <f t="shared" si="1"/>
        <v>57285</v>
      </c>
      <c r="C70" s="1">
        <f t="shared" si="5"/>
        <v>57285</v>
      </c>
      <c r="D70" s="1">
        <f t="shared" si="2"/>
        <v>57436</v>
      </c>
      <c r="E70" t="str">
        <f t="shared" si="6"/>
        <v/>
      </c>
      <c r="F70" s="9" t="str">
        <f>IF(A70,SUMIFS(Data!C:C,Data!F:F,$C$4),"")</f>
        <v/>
      </c>
      <c r="G70" s="9" t="str">
        <f>IF(A70,SUMIFS(Data!$B:$B,Data!$F:$F,$B70),"")</f>
        <v/>
      </c>
      <c r="H70" s="9" t="str">
        <f t="shared" si="4"/>
        <v/>
      </c>
    </row>
    <row r="71" spans="1:8" x14ac:dyDescent="0.2">
      <c r="A71" t="b">
        <f t="shared" ref="A71:A79" si="8">AND($B$4,B71&lt;=$A$6)</f>
        <v>0</v>
      </c>
      <c r="B71" s="3">
        <f t="shared" si="1"/>
        <v>57466</v>
      </c>
      <c r="C71" s="1">
        <f t="shared" si="5"/>
        <v>57466</v>
      </c>
      <c r="D71" s="1">
        <f t="shared" si="2"/>
        <v>57619</v>
      </c>
      <c r="E71" t="str">
        <f t="shared" si="6"/>
        <v/>
      </c>
      <c r="F71" s="9" t="str">
        <f>IF(A71,SUMIFS(Data!C:C,Data!F:F,$C$4),"")</f>
        <v/>
      </c>
      <c r="G71" s="9" t="str">
        <f>IF(A71,SUMIFS(Data!$B:$B,Data!$F:$F,$B71),"")</f>
        <v/>
      </c>
      <c r="H71" s="9" t="str">
        <f t="shared" si="4"/>
        <v/>
      </c>
    </row>
    <row r="72" spans="1:8" x14ac:dyDescent="0.2">
      <c r="A72" t="b">
        <f t="shared" si="8"/>
        <v>0</v>
      </c>
      <c r="B72" s="3">
        <f t="shared" ref="B72:B79" si="9">EDATE(C72,-MOD(MONTH(C72)+1,6))</f>
        <v>57650</v>
      </c>
      <c r="C72" s="1">
        <f t="shared" si="5"/>
        <v>57650</v>
      </c>
      <c r="D72" s="1">
        <f t="shared" ref="D72:D79" si="10">EDATE(C72,5)</f>
        <v>57801</v>
      </c>
      <c r="E72" t="str">
        <f t="shared" si="6"/>
        <v/>
      </c>
      <c r="F72" s="9" t="str">
        <f>IF(A72,SUMIFS(Data!C:C,Data!F:F,$C$4),"")</f>
        <v/>
      </c>
      <c r="G72" s="9" t="str">
        <f>IF(A72,SUMIFS(Data!$B:$B,Data!$F:$F,$B72),"")</f>
        <v/>
      </c>
      <c r="H72" s="9" t="str">
        <f t="shared" ref="H72:H79" si="11">IF(A72,IF(F72+(2*G72)+(G72*F72)&lt;0,0,F72+(2*G72)+(G72*F72)),"")</f>
        <v/>
      </c>
    </row>
    <row r="73" spans="1:8" x14ac:dyDescent="0.2">
      <c r="A73" t="b">
        <f t="shared" si="8"/>
        <v>0</v>
      </c>
      <c r="B73" s="3">
        <f t="shared" si="9"/>
        <v>57831</v>
      </c>
      <c r="C73" s="1">
        <f t="shared" ref="C73:C79" si="12">EDATE(D72,1)</f>
        <v>57831</v>
      </c>
      <c r="D73" s="1">
        <f t="shared" si="10"/>
        <v>57984</v>
      </c>
      <c r="E73" t="str">
        <f t="shared" ref="E73:E79" si="13">IF(A73,TEXT(C73,"m/yyyy") &amp; " - " &amp; TEXT(D73, "m/yyyy"),"")</f>
        <v/>
      </c>
      <c r="F73" s="9" t="str">
        <f>IF(A73,SUMIFS(Data!C:C,Data!F:F,$C$4),"")</f>
        <v/>
      </c>
      <c r="G73" s="9" t="str">
        <f>IF(A73,SUMIFS(Data!$B:$B,Data!$F:$F,$B73),"")</f>
        <v/>
      </c>
      <c r="H73" s="9" t="str">
        <f t="shared" si="11"/>
        <v/>
      </c>
    </row>
    <row r="74" spans="1:8" x14ac:dyDescent="0.2">
      <c r="A74" t="b">
        <f t="shared" si="8"/>
        <v>0</v>
      </c>
      <c r="B74" s="3">
        <f t="shared" si="9"/>
        <v>58015</v>
      </c>
      <c r="C74" s="1">
        <f t="shared" si="12"/>
        <v>58015</v>
      </c>
      <c r="D74" s="1">
        <f t="shared" si="10"/>
        <v>58166</v>
      </c>
      <c r="E74" t="str">
        <f t="shared" si="13"/>
        <v/>
      </c>
      <c r="F74" s="9" t="str">
        <f>IF(A74,SUMIFS(Data!C:C,Data!F:F,$C$4),"")</f>
        <v/>
      </c>
      <c r="G74" s="9" t="str">
        <f>IF(A74,SUMIFS(Data!$B:$B,Data!$F:$F,$B74),"")</f>
        <v/>
      </c>
      <c r="H74" s="9" t="str">
        <f t="shared" si="11"/>
        <v/>
      </c>
    </row>
    <row r="75" spans="1:8" x14ac:dyDescent="0.2">
      <c r="A75" t="b">
        <f t="shared" si="8"/>
        <v>0</v>
      </c>
      <c r="B75" s="3">
        <f t="shared" si="9"/>
        <v>58196</v>
      </c>
      <c r="C75" s="1">
        <f t="shared" si="12"/>
        <v>58196</v>
      </c>
      <c r="D75" s="1">
        <f t="shared" si="10"/>
        <v>58349</v>
      </c>
      <c r="E75" t="str">
        <f t="shared" si="13"/>
        <v/>
      </c>
      <c r="F75" s="9" t="str">
        <f>IF(A75,SUMIFS(Data!C:C,Data!F:F,$C$4),"")</f>
        <v/>
      </c>
      <c r="G75" s="9" t="str">
        <f>IF(A75,SUMIFS(Data!$B:$B,Data!$F:$F,$B75),"")</f>
        <v/>
      </c>
      <c r="H75" s="9" t="str">
        <f t="shared" si="11"/>
        <v/>
      </c>
    </row>
    <row r="76" spans="1:8" x14ac:dyDescent="0.2">
      <c r="A76" t="b">
        <f t="shared" si="8"/>
        <v>0</v>
      </c>
      <c r="B76" s="3">
        <f t="shared" si="9"/>
        <v>58380</v>
      </c>
      <c r="C76" s="1">
        <f t="shared" si="12"/>
        <v>58380</v>
      </c>
      <c r="D76" s="1">
        <f t="shared" si="10"/>
        <v>58532</v>
      </c>
      <c r="E76" t="str">
        <f t="shared" si="13"/>
        <v/>
      </c>
      <c r="F76" s="9" t="str">
        <f>IF(A76,SUMIFS(Data!C:C,Data!F:F,$C$4),"")</f>
        <v/>
      </c>
      <c r="G76" s="9" t="str">
        <f>IF(A76,SUMIFS(Data!$B:$B,Data!$F:$F,$B76),"")</f>
        <v/>
      </c>
      <c r="H76" s="9" t="str">
        <f t="shared" si="11"/>
        <v/>
      </c>
    </row>
    <row r="77" spans="1:8" x14ac:dyDescent="0.2">
      <c r="A77" t="b">
        <f t="shared" si="8"/>
        <v>0</v>
      </c>
      <c r="B77" s="3">
        <f t="shared" si="9"/>
        <v>58562</v>
      </c>
      <c r="C77" s="1">
        <f t="shared" si="12"/>
        <v>58562</v>
      </c>
      <c r="D77" s="1">
        <f t="shared" si="10"/>
        <v>58715</v>
      </c>
      <c r="E77" t="str">
        <f t="shared" si="13"/>
        <v/>
      </c>
      <c r="F77" s="9" t="str">
        <f>IF(A77,SUMIFS(Data!C:C,Data!F:F,$C$4),"")</f>
        <v/>
      </c>
      <c r="G77" s="9" t="str">
        <f>IF(A77,SUMIFS(Data!$B:$B,Data!$F:$F,$B77),"")</f>
        <v/>
      </c>
      <c r="H77" s="9" t="str">
        <f t="shared" si="11"/>
        <v/>
      </c>
    </row>
    <row r="78" spans="1:8" x14ac:dyDescent="0.2">
      <c r="A78" t="b">
        <f t="shared" si="8"/>
        <v>0</v>
      </c>
      <c r="B78" s="3">
        <f t="shared" si="9"/>
        <v>58746</v>
      </c>
      <c r="C78" s="1">
        <f t="shared" si="12"/>
        <v>58746</v>
      </c>
      <c r="D78" s="1">
        <f t="shared" si="10"/>
        <v>58897</v>
      </c>
      <c r="E78" t="str">
        <f t="shared" si="13"/>
        <v/>
      </c>
      <c r="F78" s="9" t="str">
        <f>IF(A78,SUMIFS(Data!C:C,Data!F:F,$C$4),"")</f>
        <v/>
      </c>
      <c r="G78" s="9" t="str">
        <f>IF(A78,SUMIFS(Data!$B:$B,Data!$F:$F,$B78),"")</f>
        <v/>
      </c>
      <c r="H78" s="9" t="str">
        <f t="shared" si="11"/>
        <v/>
      </c>
    </row>
    <row r="79" spans="1:8" x14ac:dyDescent="0.2">
      <c r="A79" t="b">
        <f t="shared" si="8"/>
        <v>0</v>
      </c>
      <c r="B79" s="3">
        <f t="shared" si="9"/>
        <v>58927</v>
      </c>
      <c r="C79" s="1">
        <f t="shared" si="12"/>
        <v>58927</v>
      </c>
      <c r="D79" s="1">
        <f t="shared" si="10"/>
        <v>59080</v>
      </c>
      <c r="E79" t="str">
        <f t="shared" si="13"/>
        <v/>
      </c>
      <c r="F79" s="9" t="str">
        <f>IF(A79,SUMIFS(Data!C:C,Data!F:F,$C$4),"")</f>
        <v/>
      </c>
      <c r="G79" s="9" t="str">
        <f>IF(A79,SUMIFS(Data!$B:$B,Data!$F:$F,$B79),"")</f>
        <v/>
      </c>
      <c r="H79" s="9" t="str">
        <f t="shared" si="11"/>
        <v/>
      </c>
    </row>
  </sheetData>
  <conditionalFormatting sqref="E7:H79">
    <cfRule type="expression" dxfId="1" priority="4">
      <formula>AND($A$6&gt;=$B7,$A$6&lt;=$B7)</formula>
    </cfRule>
    <cfRule type="expression" dxfId="0" priority="5">
      <formula>$A7</formula>
    </cfRule>
  </conditionalFormatting>
  <pageMargins left="0.7" right="0.7" top="0.75" bottom="0.75" header="0.3" footer="0.3"/>
  <pageSetup orientation="portrait" r:id="rId1"/>
  <ignoredErrors>
    <ignoredError sqref="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criteria</vt:lpstr>
      <vt:lpstr>Report</vt:lpstr>
      <vt:lpstr>Data!I_Bond_Rates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2025-04-30T19:01:29Z</dcterms:created>
  <dcterms:modified xsi:type="dcterms:W3CDTF">2025-04-30T23:11:59Z</dcterms:modified>
</cp:coreProperties>
</file>